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rafp01\group\epa warr data unit - restricted\waste av - assessments\Progress Report 2014-15\Publishing File\"/>
    </mc:Choice>
  </mc:AlternateContent>
  <bookViews>
    <workbookView xWindow="0" yWindow="0" windowWidth="28800" windowHeight="12135" tabRatio="651" activeTab="6"/>
  </bookViews>
  <sheets>
    <sheet name="Tables" sheetId="28" r:id="rId1"/>
    <sheet name="Overall" sheetId="2" r:id="rId2"/>
    <sheet name="MSW" sheetId="3" r:id="rId3"/>
    <sheet name="C&amp;I" sheetId="6" r:id="rId4"/>
    <sheet name="C&amp;D" sheetId="7" r:id="rId5"/>
    <sheet name="App B" sheetId="14" r:id="rId6"/>
    <sheet name="App C" sheetId="11" r:id="rId7"/>
    <sheet name="Com_Per_Cap" sheetId="10" r:id="rId8"/>
  </sheets>
  <externalReferences>
    <externalReference r:id="rId9"/>
  </externalReferences>
  <definedNames>
    <definedName name="_Ref240703412" localSheetId="2">MSW!$A$32</definedName>
    <definedName name="_Ref473281043" localSheetId="0">Tables!$B$2</definedName>
    <definedName name="_Ref473281057" localSheetId="0">Tables!$B$10</definedName>
    <definedName name="_Ref473281075" localSheetId="0">Tables!$B$17</definedName>
  </definedNames>
  <calcPr calcId="171027"/>
</workbook>
</file>

<file path=xl/calcChain.xml><?xml version="1.0" encoding="utf-8"?>
<calcChain xmlns="http://schemas.openxmlformats.org/spreadsheetml/2006/main">
  <c r="J42" i="11" l="1"/>
  <c r="L16" i="2" l="1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P22" i="2"/>
  <c r="L23" i="2"/>
  <c r="M23" i="2"/>
  <c r="L24" i="2"/>
  <c r="M24" i="2"/>
  <c r="Q24" i="2"/>
  <c r="Q14" i="7"/>
  <c r="Q15" i="7"/>
  <c r="P17" i="7"/>
  <c r="Q19" i="7"/>
  <c r="I20" i="3"/>
  <c r="L20" i="3"/>
  <c r="I21" i="3"/>
  <c r="M21" i="3"/>
  <c r="I22" i="3"/>
  <c r="J22" i="3"/>
  <c r="L22" i="3"/>
  <c r="M22" i="3"/>
  <c r="N22" i="3"/>
  <c r="L21" i="3"/>
  <c r="J21" i="3" l="1"/>
  <c r="P23" i="2"/>
  <c r="F32" i="11"/>
  <c r="N21" i="3" l="1"/>
  <c r="Q18" i="7"/>
  <c r="AA13" i="11" l="1"/>
  <c r="Z13" i="11"/>
  <c r="Y13" i="11"/>
  <c r="X13" i="11"/>
  <c r="W13" i="11"/>
  <c r="V13" i="11"/>
  <c r="J3" i="11"/>
  <c r="I3" i="11"/>
  <c r="H3" i="11"/>
  <c r="C3" i="11"/>
  <c r="D3" i="11"/>
  <c r="B3" i="11"/>
  <c r="G4" i="10" l="1"/>
  <c r="G3" i="10"/>
  <c r="F4" i="10"/>
  <c r="F3" i="10"/>
  <c r="E4" i="10"/>
  <c r="E3" i="10"/>
  <c r="D4" i="10"/>
  <c r="D3" i="10"/>
  <c r="B4" i="10"/>
  <c r="B3" i="10"/>
  <c r="J8" i="11" l="1"/>
  <c r="I8" i="11"/>
  <c r="H8" i="11"/>
  <c r="J12" i="11"/>
  <c r="I12" i="11"/>
  <c r="H12" i="11"/>
  <c r="H26" i="11"/>
  <c r="J31" i="11"/>
  <c r="L31" i="11" s="1"/>
  <c r="I31" i="11"/>
  <c r="H31" i="11"/>
  <c r="J33" i="11"/>
  <c r="I33" i="11"/>
  <c r="H33" i="11"/>
  <c r="J38" i="11"/>
  <c r="I38" i="11"/>
  <c r="B31" i="11"/>
  <c r="F31" i="11" s="1"/>
  <c r="C31" i="11"/>
  <c r="D31" i="11"/>
  <c r="B12" i="11"/>
  <c r="C12" i="11"/>
  <c r="D12" i="11"/>
  <c r="B8" i="11"/>
  <c r="C8" i="11"/>
  <c r="D8" i="11"/>
  <c r="AA17" i="11"/>
  <c r="Z17" i="11"/>
  <c r="Y17" i="11"/>
  <c r="X17" i="11"/>
  <c r="W17" i="11"/>
  <c r="V17" i="11"/>
  <c r="Y18" i="11"/>
  <c r="X18" i="11"/>
  <c r="W18" i="11"/>
  <c r="V18" i="11"/>
  <c r="AA19" i="11"/>
  <c r="Y19" i="11"/>
  <c r="L5" i="11"/>
  <c r="K5" i="11" s="1"/>
  <c r="L6" i="11"/>
  <c r="K6" i="11" s="1"/>
  <c r="L7" i="11"/>
  <c r="K7" i="11" s="1"/>
  <c r="L8" i="11"/>
  <c r="L9" i="11"/>
  <c r="K9" i="11" s="1"/>
  <c r="L10" i="11"/>
  <c r="K10" i="11" s="1"/>
  <c r="L11" i="11"/>
  <c r="K11" i="11" s="1"/>
  <c r="L13" i="11"/>
  <c r="K13" i="11" s="1"/>
  <c r="L14" i="11"/>
  <c r="K14" i="11" s="1"/>
  <c r="L15" i="11"/>
  <c r="K15" i="11" s="1"/>
  <c r="L16" i="11"/>
  <c r="K16" i="11" s="1"/>
  <c r="L17" i="11"/>
  <c r="K17" i="11" s="1"/>
  <c r="L19" i="11"/>
  <c r="K19" i="11" s="1"/>
  <c r="L20" i="11"/>
  <c r="K20" i="11" s="1"/>
  <c r="L21" i="11"/>
  <c r="K21" i="11" s="1"/>
  <c r="L22" i="11"/>
  <c r="K22" i="11" s="1"/>
  <c r="L23" i="11"/>
  <c r="K23" i="11" s="1"/>
  <c r="L24" i="11"/>
  <c r="L25" i="11"/>
  <c r="L27" i="11"/>
  <c r="K27" i="11" s="1"/>
  <c r="L28" i="11"/>
  <c r="K28" i="11" s="1"/>
  <c r="L29" i="11"/>
  <c r="K29" i="11" s="1"/>
  <c r="L30" i="11"/>
  <c r="K30" i="11" s="1"/>
  <c r="L32" i="11"/>
  <c r="K32" i="11" s="1"/>
  <c r="K31" i="11" s="1"/>
  <c r="L34" i="11"/>
  <c r="K34" i="11" s="1"/>
  <c r="L35" i="11"/>
  <c r="K35" i="11" s="1"/>
  <c r="L36" i="11"/>
  <c r="K36" i="11" s="1"/>
  <c r="L37" i="11"/>
  <c r="K37" i="11" s="1"/>
  <c r="L39" i="11"/>
  <c r="K39" i="11" s="1"/>
  <c r="L40" i="11"/>
  <c r="K40" i="11" s="1"/>
  <c r="L4" i="11"/>
  <c r="I42" i="11"/>
  <c r="W19" i="11"/>
  <c r="F20" i="11"/>
  <c r="E20" i="11" s="1"/>
  <c r="F21" i="11"/>
  <c r="E21" i="11" s="1"/>
  <c r="F22" i="11"/>
  <c r="E22" i="11" s="1"/>
  <c r="F23" i="11"/>
  <c r="E23" i="11" s="1"/>
  <c r="F19" i="11"/>
  <c r="E19" i="11" s="1"/>
  <c r="Z19" i="11"/>
  <c r="C18" i="11"/>
  <c r="X4" i="11" s="1"/>
  <c r="X19" i="11"/>
  <c r="V19" i="11"/>
  <c r="P23" i="11"/>
  <c r="Q23" i="11"/>
  <c r="R23" i="11"/>
  <c r="I18" i="11"/>
  <c r="Y4" i="11" s="1"/>
  <c r="J18" i="11"/>
  <c r="AA4" i="11" s="1"/>
  <c r="H18" i="11"/>
  <c r="W4" i="11" s="1"/>
  <c r="D18" i="11"/>
  <c r="Z4" i="11" s="1"/>
  <c r="B18" i="11"/>
  <c r="V4" i="11" s="1"/>
  <c r="C33" i="11"/>
  <c r="D33" i="11"/>
  <c r="B33" i="11"/>
  <c r="K8" i="11" l="1"/>
  <c r="L33" i="11"/>
  <c r="K33" i="11"/>
  <c r="C42" i="11"/>
  <c r="B38" i="11"/>
  <c r="H38" i="11"/>
  <c r="D38" i="11"/>
  <c r="L38" i="11"/>
  <c r="C38" i="11"/>
  <c r="K12" i="11"/>
  <c r="L12" i="11"/>
  <c r="L41" i="11"/>
  <c r="K41" i="11" s="1"/>
  <c r="K38" i="11" s="1"/>
  <c r="H42" i="11"/>
  <c r="L18" i="11"/>
  <c r="D42" i="11"/>
  <c r="B42" i="11"/>
  <c r="S23" i="11"/>
  <c r="N23" i="11"/>
  <c r="M23" i="11"/>
  <c r="G23" i="11"/>
  <c r="P35" i="11" l="1"/>
  <c r="P36" i="11"/>
  <c r="P37" i="11"/>
  <c r="M19" i="7" l="1"/>
  <c r="M18" i="7"/>
  <c r="M17" i="7"/>
  <c r="M15" i="7"/>
  <c r="M14" i="7"/>
  <c r="M13" i="7"/>
  <c r="M12" i="7"/>
  <c r="M11" i="7"/>
  <c r="M10" i="7"/>
  <c r="M9" i="7"/>
  <c r="M8" i="7"/>
  <c r="M7" i="7"/>
  <c r="M6" i="7"/>
  <c r="M5" i="7"/>
  <c r="L19" i="7"/>
  <c r="L18" i="7"/>
  <c r="L17" i="7"/>
  <c r="L5" i="7"/>
  <c r="L6" i="7"/>
  <c r="L7" i="7"/>
  <c r="L8" i="7"/>
  <c r="L9" i="7"/>
  <c r="L10" i="7"/>
  <c r="L11" i="7"/>
  <c r="L12" i="7"/>
  <c r="L13" i="7"/>
  <c r="L14" i="7"/>
  <c r="L15" i="7"/>
  <c r="V7" i="11"/>
  <c r="X7" i="11"/>
  <c r="Z7" i="11"/>
  <c r="V8" i="11"/>
  <c r="X8" i="11"/>
  <c r="Z8" i="11"/>
  <c r="W7" i="11"/>
  <c r="Y7" i="11"/>
  <c r="AA7" i="11"/>
  <c r="W8" i="11"/>
  <c r="Y8" i="11"/>
  <c r="AA8" i="11"/>
  <c r="V9" i="11"/>
  <c r="X9" i="11"/>
  <c r="Z9" i="11"/>
  <c r="V10" i="11"/>
  <c r="X10" i="11"/>
  <c r="Z10" i="11"/>
  <c r="V11" i="11"/>
  <c r="X11" i="11"/>
  <c r="Z11" i="11"/>
  <c r="V12" i="11"/>
  <c r="X12" i="11"/>
  <c r="Z12" i="11"/>
  <c r="W9" i="11"/>
  <c r="Y9" i="11"/>
  <c r="AA9" i="11"/>
  <c r="W10" i="11"/>
  <c r="Y10" i="11"/>
  <c r="AA10" i="11"/>
  <c r="W11" i="11"/>
  <c r="Y11" i="11"/>
  <c r="AA11" i="11"/>
  <c r="W12" i="11"/>
  <c r="Y12" i="11"/>
  <c r="AA12" i="11"/>
  <c r="AH4" i="11"/>
  <c r="V5" i="11"/>
  <c r="X5" i="11"/>
  <c r="Z5" i="11"/>
  <c r="W5" i="11"/>
  <c r="Y5" i="11"/>
  <c r="AA5" i="11"/>
  <c r="V6" i="11"/>
  <c r="X6" i="11"/>
  <c r="Z6" i="11"/>
  <c r="W6" i="11"/>
  <c r="Y6" i="11"/>
  <c r="AA6" i="11"/>
  <c r="AG17" i="11"/>
  <c r="Z18" i="11"/>
  <c r="AG18" i="11" s="1"/>
  <c r="AH17" i="11"/>
  <c r="AA18" i="11"/>
  <c r="AH18" i="11" s="1"/>
  <c r="W14" i="11"/>
  <c r="Y14" i="11"/>
  <c r="AA14" i="11"/>
  <c r="W15" i="11"/>
  <c r="Y15" i="11"/>
  <c r="AA15" i="11"/>
  <c r="W16" i="11"/>
  <c r="Y16" i="11"/>
  <c r="AA16" i="11"/>
  <c r="V14" i="11"/>
  <c r="X14" i="11"/>
  <c r="Z14" i="11"/>
  <c r="V15" i="11"/>
  <c r="X15" i="11"/>
  <c r="Z15" i="11"/>
  <c r="V16" i="11"/>
  <c r="X16" i="11"/>
  <c r="Z16" i="11"/>
  <c r="L4" i="6"/>
  <c r="L7" i="6"/>
  <c r="L8" i="6"/>
  <c r="L10" i="6"/>
  <c r="L11" i="6"/>
  <c r="L15" i="6"/>
  <c r="O20" i="6"/>
  <c r="P20" i="6"/>
  <c r="M20" i="6"/>
  <c r="L5" i="6"/>
  <c r="L9" i="6"/>
  <c r="L12" i="6"/>
  <c r="L13" i="6"/>
  <c r="L17" i="6"/>
  <c r="L18" i="6"/>
  <c r="I8" i="3"/>
  <c r="I19" i="3"/>
  <c r="I23" i="3"/>
  <c r="I5" i="3"/>
  <c r="I7" i="3"/>
  <c r="I9" i="3"/>
  <c r="I10" i="3"/>
  <c r="I11" i="3"/>
  <c r="I12" i="3"/>
  <c r="I13" i="3"/>
  <c r="I14" i="3"/>
  <c r="I15" i="3"/>
  <c r="I16" i="3"/>
  <c r="I17" i="3"/>
  <c r="I18" i="3"/>
  <c r="L11" i="2"/>
  <c r="L15" i="2"/>
  <c r="L6" i="2"/>
  <c r="M6" i="2"/>
  <c r="L8" i="2"/>
  <c r="M8" i="2"/>
  <c r="L9" i="2"/>
  <c r="M9" i="2"/>
  <c r="L10" i="2"/>
  <c r="M10" i="2"/>
  <c r="L12" i="2"/>
  <c r="M12" i="2"/>
  <c r="L13" i="2"/>
  <c r="M13" i="2"/>
  <c r="L14" i="2"/>
  <c r="M14" i="2"/>
  <c r="M5" i="2"/>
  <c r="L5" i="2"/>
  <c r="P41" i="11"/>
  <c r="Q41" i="11"/>
  <c r="R41" i="11"/>
  <c r="P40" i="11"/>
  <c r="Q40" i="11"/>
  <c r="S40" i="11" s="1"/>
  <c r="AE17" i="11" s="1"/>
  <c r="R40" i="11"/>
  <c r="P39" i="11"/>
  <c r="Q39" i="11"/>
  <c r="R39" i="11"/>
  <c r="Q37" i="11"/>
  <c r="R37" i="11"/>
  <c r="S37" i="11" s="1"/>
  <c r="Q36" i="11"/>
  <c r="R36" i="11"/>
  <c r="S36" i="11" s="1"/>
  <c r="Q35" i="11"/>
  <c r="R35" i="11"/>
  <c r="P34" i="11"/>
  <c r="P33" i="11" s="1"/>
  <c r="Q34" i="11"/>
  <c r="Q33" i="11" s="1"/>
  <c r="R34" i="11"/>
  <c r="P32" i="11"/>
  <c r="Q32" i="11"/>
  <c r="R32" i="11"/>
  <c r="R31" i="11" s="1"/>
  <c r="P30" i="11"/>
  <c r="Q30" i="11"/>
  <c r="R30" i="11"/>
  <c r="P29" i="11"/>
  <c r="Q29" i="11"/>
  <c r="R29" i="11"/>
  <c r="P28" i="11"/>
  <c r="Q28" i="11"/>
  <c r="R28" i="11"/>
  <c r="P27" i="11"/>
  <c r="Q27" i="11"/>
  <c r="R27" i="11"/>
  <c r="P22" i="11"/>
  <c r="Q22" i="11"/>
  <c r="R22" i="11"/>
  <c r="P21" i="11"/>
  <c r="Q21" i="11"/>
  <c r="R21" i="11"/>
  <c r="P20" i="11"/>
  <c r="Q20" i="11"/>
  <c r="R20" i="11"/>
  <c r="P19" i="11"/>
  <c r="Q19" i="11"/>
  <c r="R19" i="11"/>
  <c r="P17" i="11"/>
  <c r="Q17" i="11"/>
  <c r="R17" i="11"/>
  <c r="P16" i="11"/>
  <c r="AB12" i="11" s="1"/>
  <c r="Q16" i="11"/>
  <c r="R16" i="11"/>
  <c r="AD12" i="11" s="1"/>
  <c r="P15" i="11"/>
  <c r="Q15" i="11"/>
  <c r="AC11" i="11" s="1"/>
  <c r="R15" i="11"/>
  <c r="P14" i="11"/>
  <c r="AB9" i="11" s="1"/>
  <c r="Q14" i="11"/>
  <c r="AC9" i="11" s="1"/>
  <c r="R14" i="11"/>
  <c r="AD9" i="11" s="1"/>
  <c r="P13" i="11"/>
  <c r="Q13" i="11"/>
  <c r="AC10" i="11" s="1"/>
  <c r="R13" i="11"/>
  <c r="AD10" i="11" s="1"/>
  <c r="P11" i="11"/>
  <c r="AB8" i="11" s="1"/>
  <c r="Q11" i="11"/>
  <c r="R11" i="11"/>
  <c r="P10" i="11"/>
  <c r="Q10" i="11"/>
  <c r="Q8" i="11" s="1"/>
  <c r="R10" i="11"/>
  <c r="P9" i="11"/>
  <c r="AB7" i="11" s="1"/>
  <c r="Q9" i="11"/>
  <c r="AC7" i="11" s="1"/>
  <c r="R9" i="11"/>
  <c r="P7" i="11"/>
  <c r="Q7" i="11"/>
  <c r="AC16" i="11" s="1"/>
  <c r="R7" i="11"/>
  <c r="AD16" i="11" s="1"/>
  <c r="P6" i="11"/>
  <c r="AB15" i="11" s="1"/>
  <c r="Q6" i="11"/>
  <c r="R6" i="11"/>
  <c r="AD15" i="11" s="1"/>
  <c r="P5" i="11"/>
  <c r="Q5" i="11"/>
  <c r="AC13" i="11" s="1"/>
  <c r="R5" i="11"/>
  <c r="P4" i="11"/>
  <c r="AB14" i="11" s="1"/>
  <c r="Q4" i="11"/>
  <c r="R4" i="11"/>
  <c r="AD14" i="11" s="1"/>
  <c r="F13" i="11"/>
  <c r="E13" i="11" s="1"/>
  <c r="F14" i="11"/>
  <c r="E14" i="11" s="1"/>
  <c r="G14" i="11" s="1"/>
  <c r="N14" i="11"/>
  <c r="F15" i="11"/>
  <c r="E15" i="11" s="1"/>
  <c r="G15" i="11" s="1"/>
  <c r="N15" i="11"/>
  <c r="F16" i="11"/>
  <c r="E16" i="11" s="1"/>
  <c r="M17" i="11"/>
  <c r="F4" i="11"/>
  <c r="E4" i="11" s="1"/>
  <c r="G4" i="11" s="1"/>
  <c r="K4" i="11"/>
  <c r="K3" i="11" s="1"/>
  <c r="F5" i="11"/>
  <c r="E5" i="11" s="1"/>
  <c r="N5" i="11"/>
  <c r="F6" i="11"/>
  <c r="E6" i="11" s="1"/>
  <c r="F7" i="11"/>
  <c r="E7" i="11" s="1"/>
  <c r="G7" i="11" s="1"/>
  <c r="F9" i="11"/>
  <c r="E9" i="11" s="1"/>
  <c r="F10" i="11"/>
  <c r="E10" i="11" s="1"/>
  <c r="N10" i="11"/>
  <c r="F11" i="11"/>
  <c r="E11" i="11" s="1"/>
  <c r="M11" i="11" s="1"/>
  <c r="N11" i="11"/>
  <c r="N44" i="11"/>
  <c r="N45" i="11"/>
  <c r="N46" i="11"/>
  <c r="N47" i="11"/>
  <c r="N48" i="11"/>
  <c r="N49" i="11"/>
  <c r="N41" i="11"/>
  <c r="F41" i="11"/>
  <c r="F40" i="11"/>
  <c r="E40" i="11" s="1"/>
  <c r="N29" i="11"/>
  <c r="N28" i="11"/>
  <c r="K26" i="11"/>
  <c r="N21" i="11"/>
  <c r="K18" i="11"/>
  <c r="I4" i="3"/>
  <c r="AC14" i="11"/>
  <c r="N24" i="11"/>
  <c r="N31" i="11"/>
  <c r="N33" i="11"/>
  <c r="N38" i="11"/>
  <c r="N39" i="11"/>
  <c r="N43" i="11"/>
  <c r="N4" i="11"/>
  <c r="F8" i="11"/>
  <c r="F12" i="11"/>
  <c r="F17" i="11"/>
  <c r="G17" i="11" s="1"/>
  <c r="F24" i="11"/>
  <c r="G24" i="11" s="1"/>
  <c r="F25" i="11"/>
  <c r="F27" i="11"/>
  <c r="E27" i="11" s="1"/>
  <c r="F28" i="11"/>
  <c r="E28" i="11" s="1"/>
  <c r="G28" i="11" s="1"/>
  <c r="F29" i="11"/>
  <c r="E29" i="11" s="1"/>
  <c r="F30" i="11"/>
  <c r="E30" i="11" s="1"/>
  <c r="E32" i="11"/>
  <c r="F33" i="11"/>
  <c r="F38" i="11"/>
  <c r="F39" i="11"/>
  <c r="E39" i="11" s="1"/>
  <c r="N7" i="11"/>
  <c r="N17" i="11"/>
  <c r="N20" i="11"/>
  <c r="N22" i="11"/>
  <c r="N30" i="11"/>
  <c r="N32" i="11"/>
  <c r="N40" i="11"/>
  <c r="AD17" i="11"/>
  <c r="AB17" i="11"/>
  <c r="AD18" i="11"/>
  <c r="AB18" i="11"/>
  <c r="AD11" i="11"/>
  <c r="AC15" i="11"/>
  <c r="AB16" i="11"/>
  <c r="N16" i="11"/>
  <c r="G20" i="11"/>
  <c r="G40" i="11"/>
  <c r="N13" i="11"/>
  <c r="C26" i="11"/>
  <c r="D26" i="11"/>
  <c r="I26" i="11"/>
  <c r="J26" i="11"/>
  <c r="B26" i="11"/>
  <c r="F18" i="11"/>
  <c r="N36" i="11"/>
  <c r="N34" i="11"/>
  <c r="N35" i="11"/>
  <c r="F35" i="11"/>
  <c r="E35" i="11" s="1"/>
  <c r="G35" i="11" s="1"/>
  <c r="F36" i="11"/>
  <c r="E36" i="11" s="1"/>
  <c r="G36" i="11" s="1"/>
  <c r="F37" i="11"/>
  <c r="E37" i="11" s="1"/>
  <c r="G37" i="11" s="1"/>
  <c r="N37" i="11"/>
  <c r="F34" i="11"/>
  <c r="E34" i="11" s="1"/>
  <c r="G34" i="11" s="1"/>
  <c r="AG12" i="11" l="1"/>
  <c r="Q38" i="11"/>
  <c r="AG16" i="11"/>
  <c r="X20" i="11"/>
  <c r="M28" i="11"/>
  <c r="AD6" i="11"/>
  <c r="AB5" i="11"/>
  <c r="P38" i="11"/>
  <c r="M16" i="7"/>
  <c r="M20" i="7"/>
  <c r="L16" i="6"/>
  <c r="L20" i="6"/>
  <c r="Q20" i="6"/>
  <c r="L19" i="3"/>
  <c r="O19" i="6"/>
  <c r="I6" i="3"/>
  <c r="P31" i="11"/>
  <c r="AB6" i="11"/>
  <c r="P26" i="11"/>
  <c r="L4" i="7"/>
  <c r="L16" i="7"/>
  <c r="M4" i="7"/>
  <c r="M15" i="2"/>
  <c r="M11" i="2"/>
  <c r="M7" i="2"/>
  <c r="L14" i="6"/>
  <c r="L6" i="6"/>
  <c r="L7" i="2"/>
  <c r="L23" i="6"/>
  <c r="P19" i="6"/>
  <c r="L19" i="6"/>
  <c r="S4" i="11"/>
  <c r="AE14" i="11" s="1"/>
  <c r="P3" i="11"/>
  <c r="AB13" i="11"/>
  <c r="R3" i="11"/>
  <c r="AD13" i="11"/>
  <c r="R33" i="11"/>
  <c r="AH16" i="11"/>
  <c r="R8" i="11"/>
  <c r="S11" i="11"/>
  <c r="S16" i="11"/>
  <c r="R18" i="11"/>
  <c r="AD4" i="11" s="1"/>
  <c r="S27" i="11"/>
  <c r="R38" i="11"/>
  <c r="AI18" i="11"/>
  <c r="AH7" i="11"/>
  <c r="Q3" i="11"/>
  <c r="G5" i="11"/>
  <c r="E3" i="11"/>
  <c r="G39" i="11"/>
  <c r="AC6" i="11"/>
  <c r="Q31" i="11"/>
  <c r="AJ18" i="11"/>
  <c r="AH5" i="11"/>
  <c r="AH10" i="11"/>
  <c r="G32" i="11"/>
  <c r="E31" i="11"/>
  <c r="G31" i="11" s="1"/>
  <c r="G9" i="11"/>
  <c r="E8" i="11"/>
  <c r="AD5" i="11"/>
  <c r="S35" i="11"/>
  <c r="AG6" i="11"/>
  <c r="AI6" i="11" s="1"/>
  <c r="AH11" i="11"/>
  <c r="AH12" i="11"/>
  <c r="AH9" i="11"/>
  <c r="AI12" i="11"/>
  <c r="AJ12" i="11" s="1"/>
  <c r="S29" i="11"/>
  <c r="S30" i="11"/>
  <c r="S39" i="11"/>
  <c r="AG15" i="11"/>
  <c r="AH6" i="11"/>
  <c r="AG11" i="11"/>
  <c r="AH8" i="11"/>
  <c r="AI16" i="11"/>
  <c r="AJ16" i="11" s="1"/>
  <c r="L26" i="11"/>
  <c r="AC8" i="11"/>
  <c r="AC19" i="11"/>
  <c r="Y20" i="11"/>
  <c r="AG9" i="11"/>
  <c r="AG14" i="11"/>
  <c r="AH14" i="11"/>
  <c r="AG10" i="11"/>
  <c r="AG7" i="11"/>
  <c r="S34" i="11"/>
  <c r="S33" i="11" s="1"/>
  <c r="AB19" i="11"/>
  <c r="F26" i="11"/>
  <c r="AC17" i="11"/>
  <c r="N26" i="11"/>
  <c r="S28" i="11"/>
  <c r="Z20" i="11"/>
  <c r="AH13" i="11"/>
  <c r="M34" i="11"/>
  <c r="R26" i="11"/>
  <c r="AC18" i="11"/>
  <c r="S6" i="11"/>
  <c r="AE15" i="11" s="1"/>
  <c r="P18" i="11"/>
  <c r="AB4" i="11" s="1"/>
  <c r="S32" i="11"/>
  <c r="AD19" i="11"/>
  <c r="AH15" i="11"/>
  <c r="M37" i="11"/>
  <c r="G11" i="11"/>
  <c r="M4" i="11"/>
  <c r="P12" i="11"/>
  <c r="M14" i="11"/>
  <c r="AA20" i="11"/>
  <c r="AH19" i="11"/>
  <c r="M5" i="11"/>
  <c r="M40" i="11"/>
  <c r="AI17" i="11"/>
  <c r="AJ17" i="11" s="1"/>
  <c r="S5" i="11"/>
  <c r="W20" i="11"/>
  <c r="P42" i="11"/>
  <c r="M6" i="11"/>
  <c r="L42" i="11"/>
  <c r="AG8" i="11"/>
  <c r="Q42" i="11"/>
  <c r="Q18" i="11"/>
  <c r="AC4" i="11" s="1"/>
  <c r="E18" i="11"/>
  <c r="G18" i="11" s="1"/>
  <c r="M20" i="11"/>
  <c r="AG4" i="11"/>
  <c r="AG13" i="11"/>
  <c r="R42" i="11"/>
  <c r="E41" i="11"/>
  <c r="G41" i="11" s="1"/>
  <c r="F42" i="11"/>
  <c r="N18" i="11"/>
  <c r="N19" i="11"/>
  <c r="E12" i="11"/>
  <c r="G13" i="11"/>
  <c r="M13" i="11"/>
  <c r="M35" i="11"/>
  <c r="M39" i="11"/>
  <c r="N27" i="11"/>
  <c r="N9" i="11"/>
  <c r="S15" i="11"/>
  <c r="AE11" i="11" s="1"/>
  <c r="S20" i="11"/>
  <c r="E33" i="11"/>
  <c r="G33" i="11" s="1"/>
  <c r="AD7" i="11"/>
  <c r="G6" i="11"/>
  <c r="M7" i="11"/>
  <c r="G16" i="11"/>
  <c r="M16" i="11"/>
  <c r="M15" i="11"/>
  <c r="R12" i="11"/>
  <c r="Q12" i="11"/>
  <c r="S14" i="11"/>
  <c r="AE9" i="11" s="1"/>
  <c r="M32" i="11"/>
  <c r="M31" i="11" s="1"/>
  <c r="M9" i="11"/>
  <c r="S7" i="11"/>
  <c r="AE16" i="11" s="1"/>
  <c r="S9" i="11"/>
  <c r="AE7" i="11" s="1"/>
  <c r="AD8" i="11"/>
  <c r="S13" i="11"/>
  <c r="AC12" i="11"/>
  <c r="S17" i="11"/>
  <c r="AE12" i="11" s="1"/>
  <c r="S10" i="11"/>
  <c r="AB10" i="11"/>
  <c r="AB11" i="11"/>
  <c r="S22" i="11"/>
  <c r="AG19" i="11"/>
  <c r="S41" i="11"/>
  <c r="S19" i="11"/>
  <c r="M36" i="11"/>
  <c r="AG5" i="11"/>
  <c r="G30" i="11"/>
  <c r="M30" i="11"/>
  <c r="Q26" i="11"/>
  <c r="G29" i="11"/>
  <c r="M29" i="11"/>
  <c r="AC5" i="11"/>
  <c r="G27" i="11"/>
  <c r="M27" i="11"/>
  <c r="E26" i="11"/>
  <c r="G22" i="11"/>
  <c r="M22" i="11"/>
  <c r="V20" i="11"/>
  <c r="G21" i="11"/>
  <c r="M21" i="11"/>
  <c r="S21" i="11"/>
  <c r="M19" i="11"/>
  <c r="G19" i="11"/>
  <c r="M10" i="11"/>
  <c r="M8" i="11" s="1"/>
  <c r="G10" i="11"/>
  <c r="P8" i="11"/>
  <c r="AE19" i="11" l="1"/>
  <c r="AI10" i="11"/>
  <c r="AE5" i="11"/>
  <c r="AG20" i="11"/>
  <c r="AE8" i="11"/>
  <c r="M25" i="2"/>
  <c r="L25" i="2"/>
  <c r="S8" i="11"/>
  <c r="AI8" i="11"/>
  <c r="AJ8" i="11" s="1"/>
  <c r="M3" i="11"/>
  <c r="AI14" i="11"/>
  <c r="AI11" i="11"/>
  <c r="AJ11" i="11" s="1"/>
  <c r="L20" i="7"/>
  <c r="Q19" i="6"/>
  <c r="M19" i="6"/>
  <c r="S3" i="11"/>
  <c r="AE13" i="11"/>
  <c r="AE6" i="11"/>
  <c r="S31" i="11"/>
  <c r="AJ10" i="11"/>
  <c r="M33" i="11"/>
  <c r="AI7" i="11"/>
  <c r="AI9" i="11"/>
  <c r="AJ9" i="11" s="1"/>
  <c r="AJ6" i="11"/>
  <c r="AI15" i="11"/>
  <c r="AJ15" i="11" s="1"/>
  <c r="E38" i="11"/>
  <c r="G38" i="11" s="1"/>
  <c r="AI5" i="11"/>
  <c r="AJ14" i="11"/>
  <c r="AE18" i="11"/>
  <c r="S38" i="11"/>
  <c r="AE4" i="11"/>
  <c r="S26" i="11"/>
  <c r="G26" i="11"/>
  <c r="AD20" i="11"/>
  <c r="AH20" i="11"/>
  <c r="K42" i="11"/>
  <c r="N42" i="11" s="1"/>
  <c r="N6" i="11"/>
  <c r="AC20" i="11"/>
  <c r="M18" i="11"/>
  <c r="G42" i="11"/>
  <c r="S18" i="11"/>
  <c r="AI4" i="11"/>
  <c r="AI13" i="11"/>
  <c r="S42" i="11"/>
  <c r="M41" i="11"/>
  <c r="M42" i="11" s="1"/>
  <c r="E42" i="11"/>
  <c r="AB20" i="11"/>
  <c r="S12" i="11"/>
  <c r="AE10" i="11"/>
  <c r="M12" i="11"/>
  <c r="AI19" i="11"/>
  <c r="M26" i="11"/>
  <c r="T43" i="11" l="1"/>
  <c r="AJ7" i="11"/>
  <c r="AJ5" i="11"/>
  <c r="AJ4" i="11"/>
  <c r="AJ19" i="11"/>
  <c r="M38" i="11"/>
  <c r="AJ13" i="11"/>
  <c r="AI20" i="11"/>
  <c r="AJ20" i="11" s="1"/>
  <c r="AE20" i="11"/>
  <c r="P16" i="6" l="1"/>
  <c r="O7" i="6" l="1"/>
  <c r="Q17" i="7"/>
  <c r="N17" i="7"/>
  <c r="P7" i="6"/>
  <c r="M7" i="6"/>
  <c r="M12" i="3"/>
  <c r="M13" i="3"/>
  <c r="P9" i="7"/>
  <c r="P13" i="6"/>
  <c r="M15" i="3"/>
  <c r="P6" i="6"/>
  <c r="P10" i="6"/>
  <c r="P11" i="6"/>
  <c r="Q8" i="7"/>
  <c r="P14" i="6"/>
  <c r="Q10" i="7"/>
  <c r="P8" i="6"/>
  <c r="P5" i="6"/>
  <c r="M20" i="3"/>
  <c r="Q13" i="7"/>
  <c r="M8" i="3"/>
  <c r="P12" i="6"/>
  <c r="P6" i="7"/>
  <c r="Q7" i="7"/>
  <c r="M16" i="3"/>
  <c r="Q11" i="7"/>
  <c r="L11" i="3"/>
  <c r="L5" i="3"/>
  <c r="L18" i="3"/>
  <c r="L17" i="3"/>
  <c r="L12" i="3"/>
  <c r="L8" i="3"/>
  <c r="L13" i="3"/>
  <c r="L14" i="3"/>
  <c r="L9" i="3"/>
  <c r="L16" i="3"/>
  <c r="L15" i="3"/>
  <c r="L6" i="3"/>
  <c r="O16" i="6" l="1"/>
  <c r="P7" i="7"/>
  <c r="O15" i="6"/>
  <c r="L7" i="3"/>
  <c r="P5" i="7"/>
  <c r="N5" i="7"/>
  <c r="L10" i="3"/>
  <c r="P8" i="7"/>
  <c r="P14" i="7"/>
  <c r="M4" i="3"/>
  <c r="O13" i="6"/>
  <c r="P10" i="7"/>
  <c r="P11" i="7"/>
  <c r="O8" i="6"/>
  <c r="P18" i="7"/>
  <c r="O12" i="6"/>
  <c r="P13" i="7"/>
  <c r="O14" i="6"/>
  <c r="N4" i="7"/>
  <c r="P4" i="7"/>
  <c r="O17" i="6"/>
  <c r="M17" i="6"/>
  <c r="P18" i="6"/>
  <c r="M14" i="3"/>
  <c r="P17" i="6"/>
  <c r="J20" i="3"/>
  <c r="N20" i="3"/>
  <c r="J19" i="3"/>
  <c r="O5" i="6"/>
  <c r="O9" i="6"/>
  <c r="P19" i="7"/>
  <c r="O6" i="6"/>
  <c r="P12" i="7"/>
  <c r="Q5" i="7"/>
  <c r="P15" i="6"/>
  <c r="M15" i="6"/>
  <c r="M10" i="3"/>
  <c r="R17" i="7"/>
  <c r="M18" i="6"/>
  <c r="O18" i="6"/>
  <c r="J18" i="3"/>
  <c r="M18" i="3"/>
  <c r="M7" i="3"/>
  <c r="M19" i="3"/>
  <c r="Q4" i="7"/>
  <c r="O11" i="6"/>
  <c r="P4" i="6"/>
  <c r="L4" i="3"/>
  <c r="L23" i="3"/>
  <c r="Q12" i="7"/>
  <c r="N12" i="7"/>
  <c r="M6" i="3"/>
  <c r="M11" i="3"/>
  <c r="M5" i="3"/>
  <c r="J5" i="3"/>
  <c r="M17" i="3"/>
  <c r="J17" i="3"/>
  <c r="Q16" i="7"/>
  <c r="Q7" i="6"/>
  <c r="P14" i="2" l="1"/>
  <c r="R13" i="2"/>
  <c r="P7" i="2"/>
  <c r="P11" i="2"/>
  <c r="N6" i="3"/>
  <c r="N4" i="3"/>
  <c r="Q11" i="6"/>
  <c r="M11" i="6"/>
  <c r="Q9" i="7"/>
  <c r="Q6" i="6"/>
  <c r="M6" i="6"/>
  <c r="N19" i="3"/>
  <c r="N16" i="3"/>
  <c r="J16" i="3"/>
  <c r="Q12" i="6"/>
  <c r="M12" i="6"/>
  <c r="Q8" i="6"/>
  <c r="M8" i="6"/>
  <c r="R8" i="7"/>
  <c r="N8" i="7"/>
  <c r="N10" i="3"/>
  <c r="N7" i="3"/>
  <c r="P15" i="2"/>
  <c r="P18" i="2"/>
  <c r="P9" i="2"/>
  <c r="R20" i="2"/>
  <c r="N11" i="3"/>
  <c r="G21" i="7"/>
  <c r="J10" i="3"/>
  <c r="R12" i="7"/>
  <c r="N19" i="7"/>
  <c r="R19" i="7"/>
  <c r="Q5" i="6"/>
  <c r="M5" i="6"/>
  <c r="N14" i="3"/>
  <c r="D21" i="7"/>
  <c r="P20" i="7"/>
  <c r="Q14" i="6"/>
  <c r="M14" i="6"/>
  <c r="P16" i="7"/>
  <c r="R10" i="7"/>
  <c r="N10" i="7"/>
  <c r="Q13" i="6"/>
  <c r="M13" i="6"/>
  <c r="R5" i="7"/>
  <c r="M16" i="6"/>
  <c r="Q16" i="6"/>
  <c r="P17" i="2"/>
  <c r="P6" i="2"/>
  <c r="P8" i="2"/>
  <c r="R9" i="2"/>
  <c r="P10" i="2"/>
  <c r="P13" i="2"/>
  <c r="Q11" i="2"/>
  <c r="N12" i="3"/>
  <c r="J12" i="3"/>
  <c r="N5" i="3"/>
  <c r="J6" i="3"/>
  <c r="J7" i="3"/>
  <c r="N13" i="3"/>
  <c r="J13" i="3"/>
  <c r="P15" i="7"/>
  <c r="Q6" i="7"/>
  <c r="N6" i="7"/>
  <c r="O10" i="6"/>
  <c r="R13" i="7"/>
  <c r="N13" i="7"/>
  <c r="R18" i="7"/>
  <c r="N18" i="7"/>
  <c r="N11" i="7"/>
  <c r="R11" i="7"/>
  <c r="J4" i="3"/>
  <c r="Q15" i="6"/>
  <c r="Q8" i="2"/>
  <c r="R17" i="2"/>
  <c r="R12" i="2"/>
  <c r="P12" i="2"/>
  <c r="P16" i="2"/>
  <c r="R16" i="2"/>
  <c r="R19" i="2"/>
  <c r="R14" i="2"/>
  <c r="P20" i="2"/>
  <c r="P19" i="2"/>
  <c r="N8" i="3"/>
  <c r="J8" i="3"/>
  <c r="N17" i="3"/>
  <c r="J11" i="3"/>
  <c r="N18" i="3"/>
  <c r="Q18" i="6"/>
  <c r="N15" i="3"/>
  <c r="J15" i="3"/>
  <c r="O4" i="6"/>
  <c r="O23" i="6"/>
  <c r="J14" i="3"/>
  <c r="Q17" i="6"/>
  <c r="R4" i="7"/>
  <c r="N14" i="7"/>
  <c r="R14" i="7"/>
  <c r="R7" i="7"/>
  <c r="N7" i="7"/>
  <c r="N11" i="2" l="1"/>
  <c r="Q6" i="2"/>
  <c r="Q10" i="6"/>
  <c r="M10" i="6"/>
  <c r="Q7" i="2"/>
  <c r="Q5" i="2"/>
  <c r="Q18" i="2"/>
  <c r="M4" i="6"/>
  <c r="Q4" i="6"/>
  <c r="N14" i="2"/>
  <c r="Q14" i="2"/>
  <c r="Q17" i="2"/>
  <c r="N17" i="2"/>
  <c r="Q20" i="2"/>
  <c r="N20" i="2"/>
  <c r="P5" i="2"/>
  <c r="R7" i="2"/>
  <c r="Q23" i="2"/>
  <c r="R23" i="2"/>
  <c r="Q22" i="2"/>
  <c r="N22" i="2"/>
  <c r="R15" i="7"/>
  <c r="N15" i="7"/>
  <c r="N9" i="2"/>
  <c r="Q9" i="2"/>
  <c r="N8" i="2"/>
  <c r="R8" i="2"/>
  <c r="R16" i="7"/>
  <c r="N16" i="7"/>
  <c r="Q20" i="7"/>
  <c r="N20" i="7"/>
  <c r="Q13" i="2"/>
  <c r="N13" i="2"/>
  <c r="Q15" i="2"/>
  <c r="Q19" i="2"/>
  <c r="N19" i="2"/>
  <c r="Q16" i="2"/>
  <c r="N16" i="2"/>
  <c r="N12" i="2"/>
  <c r="Q12" i="2"/>
  <c r="R6" i="7"/>
  <c r="R6" i="2"/>
  <c r="R18" i="2"/>
  <c r="R15" i="2"/>
  <c r="N9" i="7"/>
  <c r="R9" i="7"/>
  <c r="R11" i="2" l="1"/>
  <c r="N7" i="2"/>
  <c r="R20" i="7"/>
  <c r="N23" i="2"/>
  <c r="N15" i="2"/>
  <c r="Q21" i="2"/>
  <c r="N18" i="2"/>
  <c r="R22" i="2"/>
  <c r="N5" i="2"/>
  <c r="R5" i="2"/>
  <c r="N6" i="2"/>
  <c r="P24" i="2" l="1"/>
  <c r="P21" i="2" l="1"/>
  <c r="N24" i="2"/>
  <c r="R24" i="2"/>
  <c r="R21" i="2" l="1"/>
  <c r="N21" i="2"/>
  <c r="P25" i="2"/>
  <c r="J9" i="3" l="1"/>
  <c r="M9" i="3"/>
  <c r="G2" i="10"/>
  <c r="F2" i="10"/>
  <c r="E2" i="10"/>
  <c r="M23" i="3" l="1"/>
  <c r="N9" i="3"/>
  <c r="J23" i="3"/>
  <c r="P9" i="6" l="1"/>
  <c r="N23" i="3"/>
  <c r="D2" i="10"/>
  <c r="Q9" i="6" l="1"/>
  <c r="Q10" i="2"/>
  <c r="M9" i="6"/>
  <c r="P23" i="6"/>
  <c r="M23" i="6"/>
  <c r="N10" i="2" l="1"/>
  <c r="R10" i="2"/>
  <c r="R25" i="2"/>
  <c r="Q23" i="6"/>
  <c r="Q25" i="2"/>
  <c r="N25" i="2"/>
  <c r="B2" i="10" l="1"/>
</calcChain>
</file>

<file path=xl/comments1.xml><?xml version="1.0" encoding="utf-8"?>
<comments xmlns="http://schemas.openxmlformats.org/spreadsheetml/2006/main">
  <authors>
    <author>graham.kohler</author>
  </authors>
  <commentList>
    <comment ref="U10" authorId="0" shapeId="0">
      <text>
        <r>
          <rPr>
            <b/>
            <sz val="8"/>
            <color indexed="81"/>
            <rFont val="Tahoma"/>
            <family val="2"/>
          </rPr>
          <t>graham.kohler:</t>
        </r>
        <r>
          <rPr>
            <sz val="8"/>
            <color indexed="81"/>
            <rFont val="Tahoma"/>
            <family val="2"/>
          </rPr>
          <t xml:space="preserve">
Includes AWT food fraction</t>
        </r>
      </text>
    </comment>
  </commentList>
</comments>
</file>

<file path=xl/sharedStrings.xml><?xml version="1.0" encoding="utf-8"?>
<sst xmlns="http://schemas.openxmlformats.org/spreadsheetml/2006/main" count="643" uniqueCount="200">
  <si>
    <t>NSW</t>
  </si>
  <si>
    <t>SMA</t>
  </si>
  <si>
    <t>ERA</t>
  </si>
  <si>
    <t>2010-11</t>
  </si>
  <si>
    <t>2012-13</t>
  </si>
  <si>
    <t>Recycled</t>
  </si>
  <si>
    <t>% Recycled</t>
  </si>
  <si>
    <t>RRA</t>
  </si>
  <si>
    <t>Overall - NSW (roundedl)</t>
  </si>
  <si>
    <t xml:space="preserve">Disposed 2010-11 </t>
  </si>
  <si>
    <t>Disposed 2012-13</t>
  </si>
  <si>
    <t>Recycled 2010-11</t>
  </si>
  <si>
    <t>Recycled 2012-13</t>
  </si>
  <si>
    <t>Generated 2010-11</t>
  </si>
  <si>
    <t>Generated 2012-13</t>
  </si>
  <si>
    <t>% Recovery 2012-13</t>
  </si>
  <si>
    <t>% Change Disposal</t>
  </si>
  <si>
    <t>% Change Recovery</t>
  </si>
  <si>
    <t>% Change Generation</t>
  </si>
  <si>
    <t>Paper  &amp; Cardboard</t>
  </si>
  <si>
    <t>Plastic</t>
  </si>
  <si>
    <t>Glass</t>
  </si>
  <si>
    <t>Ferrous</t>
  </si>
  <si>
    <t>Non-ferrous</t>
  </si>
  <si>
    <t>Garden organics</t>
  </si>
  <si>
    <t>Food</t>
  </si>
  <si>
    <t>Timber</t>
  </si>
  <si>
    <r>
      <t>Other Organics</t>
    </r>
    <r>
      <rPr>
        <vertAlign val="superscript"/>
        <sz val="8"/>
        <rFont val="Arial"/>
        <family val="2"/>
      </rPr>
      <t>(d)</t>
    </r>
  </si>
  <si>
    <t>Concrete/Brick/Tiles</t>
  </si>
  <si>
    <t>Asphalt</t>
  </si>
  <si>
    <t>Sand/Soil/Rubble</t>
  </si>
  <si>
    <t>Plasterboard</t>
  </si>
  <si>
    <t xml:space="preserve">Rubber </t>
  </si>
  <si>
    <t>Textiles</t>
  </si>
  <si>
    <t>Ewaste</t>
  </si>
  <si>
    <r>
      <t>Other recyclables</t>
    </r>
    <r>
      <rPr>
        <vertAlign val="superscript"/>
        <sz val="8"/>
        <rFont val="Arial"/>
        <family val="2"/>
      </rPr>
      <t xml:space="preserve"> (a)</t>
    </r>
  </si>
  <si>
    <r>
      <t>Other</t>
    </r>
    <r>
      <rPr>
        <vertAlign val="superscript"/>
        <sz val="8"/>
        <rFont val="Arial"/>
        <family val="2"/>
      </rPr>
      <t>(e)</t>
    </r>
  </si>
  <si>
    <r>
      <t>Other (non-rec waste)</t>
    </r>
    <r>
      <rPr>
        <vertAlign val="superscript"/>
        <sz val="8"/>
        <rFont val="Arial"/>
        <family val="2"/>
      </rPr>
      <t xml:space="preserve"> (c)</t>
    </r>
  </si>
  <si>
    <t>Total</t>
  </si>
  <si>
    <t>(a) Other recyclables include mattresses, batteries, Ewaste mixed recyclables which are recycled from landfills (generally mixed fines &lt;300mm)</t>
  </si>
  <si>
    <t>(b) Non-food portion</t>
  </si>
  <si>
    <t>(c) Other (non-rec waste) includes all non-recyclable materials and potentially recyclable materials for which recycling tonnes cannot be determined</t>
  </si>
  <si>
    <t>(d) Other organics included to match other states and includes Biosolids, manures,  oils, grease trap, sludges, MSW organic fraction nec., and sawdust</t>
  </si>
  <si>
    <t>MUNICIPAL - NSW</t>
  </si>
  <si>
    <t>(a) Other recyclables include mattresses, batteries, mixed recyclables which are recycled from landfills (generally mixed fines &lt;300mm)</t>
  </si>
  <si>
    <t xml:space="preserve">(e) AWT, Asphalt, </t>
  </si>
  <si>
    <t>tonnes</t>
  </si>
  <si>
    <t>C&amp;I - NSW</t>
  </si>
  <si>
    <t>C&amp;D - NSW</t>
  </si>
  <si>
    <t>Mun</t>
  </si>
  <si>
    <t>C&amp;I</t>
  </si>
  <si>
    <t>C&amp;D</t>
  </si>
  <si>
    <t>2012-13 (kg per capita)</t>
  </si>
  <si>
    <t>Disposal (tonnes)</t>
  </si>
  <si>
    <t>Recycling (tonnes)</t>
  </si>
  <si>
    <t>Generated</t>
  </si>
  <si>
    <t>Municipal</t>
  </si>
  <si>
    <t xml:space="preserve">C&amp;I </t>
  </si>
  <si>
    <t xml:space="preserve">C&amp;D </t>
  </si>
  <si>
    <t xml:space="preserve">Total </t>
  </si>
  <si>
    <t xml:space="preserve">Municipal </t>
  </si>
  <si>
    <t>(tonnes)</t>
  </si>
  <si>
    <t>Masonry materials</t>
  </si>
  <si>
    <t>Rubble</t>
  </si>
  <si>
    <t>Plasterboard / cement sheets</t>
  </si>
  <si>
    <t>Metals</t>
  </si>
  <si>
    <t>Steel</t>
  </si>
  <si>
    <t>Aluminium</t>
  </si>
  <si>
    <t>Non-ferrous metals (ex. aluminium)</t>
  </si>
  <si>
    <t>Organics</t>
  </si>
  <si>
    <t>Food organics</t>
  </si>
  <si>
    <t>Other organics</t>
  </si>
  <si>
    <t>Biosolids</t>
  </si>
  <si>
    <t>Paper &amp; cardboard</t>
  </si>
  <si>
    <t>Cardboard</t>
  </si>
  <si>
    <t xml:space="preserve">Liquid paperboard </t>
  </si>
  <si>
    <t>Newsprint / magazines</t>
  </si>
  <si>
    <t>Office paper</t>
  </si>
  <si>
    <t>Plastics</t>
  </si>
  <si>
    <t>Polyethylene terephtha-late (PET)</t>
  </si>
  <si>
    <t>High density polyethylene (HDPE)</t>
  </si>
  <si>
    <t>Polyvinyl chloride (PVC)</t>
  </si>
  <si>
    <t>Other plastics</t>
  </si>
  <si>
    <t>Hazardous material</t>
  </si>
  <si>
    <t>Quarantine</t>
  </si>
  <si>
    <t>Industrial waste</t>
  </si>
  <si>
    <t>Asbestos</t>
  </si>
  <si>
    <t>Other</t>
  </si>
  <si>
    <t>Leather / textiles</t>
  </si>
  <si>
    <t>Tyres &amp; other rubber</t>
  </si>
  <si>
    <t>Other materials *</t>
  </si>
  <si>
    <t>TOTALS</t>
  </si>
  <si>
    <t>Mun Disposal</t>
  </si>
  <si>
    <t>Mun Rec</t>
  </si>
  <si>
    <t>C&amp;I Disposal</t>
  </si>
  <si>
    <t>C&amp;I Rec</t>
  </si>
  <si>
    <t>C&amp;D Disposal</t>
  </si>
  <si>
    <t>C&amp;D Rec</t>
  </si>
  <si>
    <t>2014-15</t>
  </si>
  <si>
    <t>Appendix B: Waste data by region</t>
  </si>
  <si>
    <t>Total tonnes*</t>
  </si>
  <si>
    <t xml:space="preserve">Disposed </t>
  </si>
  <si>
    <t>Created</t>
  </si>
  <si>
    <t>NSW 2012–13</t>
  </si>
  <si>
    <t>NSW 2010–11</t>
  </si>
  <si>
    <t>NSW 2008–09</t>
  </si>
  <si>
    <t>NSW 2006–07</t>
  </si>
  <si>
    <t>NSW 2004–05</t>
  </si>
  <si>
    <t>NSW 2002–03</t>
  </si>
  <si>
    <t>Sydney metro 2010–11</t>
  </si>
  <si>
    <t>Sydney metro 2008–09</t>
  </si>
  <si>
    <t>Sydney metro 2006–07</t>
  </si>
  <si>
    <t>Sydney metro 2004–05</t>
  </si>
  <si>
    <t>Sydney metro 2002–03</t>
  </si>
  <si>
    <t>Extended area 2010–11</t>
  </si>
  <si>
    <t>Extended area 2008–09</t>
  </si>
  <si>
    <t>Extended area 2006–07</t>
  </si>
  <si>
    <t>Extended area 2004–05</t>
  </si>
  <si>
    <t>Extended area 2002–03</t>
  </si>
  <si>
    <t>Regional area 2010–11</t>
  </si>
  <si>
    <t>Rest of state# 2012–13</t>
  </si>
  <si>
    <t>Rest of state# 2010–11</t>
  </si>
  <si>
    <t>Combined area# 2010–11</t>
  </si>
  <si>
    <t>Combined area# 2008–09</t>
  </si>
  <si>
    <t>Combined area# 2006–07</t>
  </si>
  <si>
    <t>Combined area# 2004–05</t>
  </si>
  <si>
    <t>Combined area# 2002–03</t>
  </si>
  <si>
    <t>* Tonnage figures have been rounded.</t>
  </si>
  <si>
    <t>Municipal tonnes*</t>
  </si>
  <si>
    <t>TOTAL</t>
  </si>
  <si>
    <t>Disposal</t>
  </si>
  <si>
    <t>Recyclied</t>
  </si>
  <si>
    <t>Contaminated soil</t>
  </si>
  <si>
    <t>% Recovery 2014-15</t>
  </si>
  <si>
    <t>2012-13 to 2014-15</t>
  </si>
  <si>
    <t>Disposed 2014-15</t>
  </si>
  <si>
    <t>Recycled 2014-15</t>
  </si>
  <si>
    <t>Generated 2014-15</t>
  </si>
  <si>
    <t>2014-15 (kg per capita)</t>
  </si>
  <si>
    <t>NSW 2014–15</t>
  </si>
  <si>
    <t>Sydney metro 2014-15</t>
  </si>
  <si>
    <t>Sydney metro 2012-13</t>
  </si>
  <si>
    <t>Extended area 2014-15</t>
  </si>
  <si>
    <t>Extended area 2012-13</t>
  </si>
  <si>
    <t>Regional area 2014-15</t>
  </si>
  <si>
    <t>Regional area 2012-13</t>
  </si>
  <si>
    <t>Combined area# 2014-15</t>
  </si>
  <si>
    <t>Combined area# 2012-13</t>
  </si>
  <si>
    <t>Rest of state# 2014–15</t>
  </si>
  <si>
    <t>C&amp;I tonnes*</t>
  </si>
  <si>
    <t>Construction and Demolition (C&amp;D) tonnes*</t>
  </si>
  <si>
    <t>(e) AWT</t>
  </si>
  <si>
    <t>2004–05</t>
  </si>
  <si>
    <t>2006–07</t>
  </si>
  <si>
    <t>2008–09</t>
  </si>
  <si>
    <t>2010–11</t>
  </si>
  <si>
    <t>2012–13</t>
  </si>
  <si>
    <t>2014 target</t>
  </si>
  <si>
    <t>Overall</t>
  </si>
  <si>
    <t>2002–03</t>
  </si>
  <si>
    <t>Recycling Rate 2010-11</t>
  </si>
  <si>
    <t>Recycling Rate 2012-13</t>
  </si>
  <si>
    <t>Recycling Rate 2014-15</t>
  </si>
  <si>
    <t>Other Organics</t>
  </si>
  <si>
    <t>Comparison of per capita waste generation by region and by waste stream from 2012-13 to 2014-15</t>
  </si>
  <si>
    <t>2010-11 (kg per capita)</t>
  </si>
  <si>
    <t>Rest NSW</t>
  </si>
  <si>
    <t xml:space="preserve">Total Disposed </t>
  </si>
  <si>
    <t>Total Recycled</t>
  </si>
  <si>
    <t>Total Genrated</t>
  </si>
  <si>
    <t>Appendix B 2014-15 Progress Report</t>
  </si>
  <si>
    <t>Rest State</t>
  </si>
  <si>
    <t>OLD NRA</t>
  </si>
  <si>
    <r>
      <t>Figure 18</t>
    </r>
    <r>
      <rPr>
        <b/>
        <sz val="7"/>
        <color rgb="FFB3BA36"/>
        <rFont val="Times New Roman"/>
        <family val="1"/>
      </rPr>
      <t xml:space="preserve">              </t>
    </r>
    <r>
      <rPr>
        <b/>
        <sz val="11"/>
        <color theme="1"/>
        <rFont val="Arial"/>
        <family val="2"/>
      </rPr>
      <t>Municipal waste and recycling by material in 2012–13 and 2014–15</t>
    </r>
  </si>
  <si>
    <r>
      <t>Figure 18</t>
    </r>
    <r>
      <rPr>
        <b/>
        <i/>
        <sz val="10"/>
        <color theme="1"/>
        <rFont val="Arial"/>
        <family val="2"/>
      </rPr>
      <t>: Municipal waste and recycling by material, NSW 2012-13 and 2014-15</t>
    </r>
  </si>
  <si>
    <r>
      <t>Table 1</t>
    </r>
    <r>
      <rPr>
        <b/>
        <sz val="7"/>
        <color rgb="FFB3BA36"/>
        <rFont val="Times New Roman"/>
        <family val="1"/>
      </rPr>
      <t xml:space="preserve">  </t>
    </r>
    <r>
      <rPr>
        <b/>
        <sz val="11"/>
        <color theme="1"/>
        <rFont val="Arial"/>
        <family val="2"/>
      </rPr>
      <t>Progress towards the recovery targets by waste stream</t>
    </r>
  </si>
  <si>
    <t>2002–03*</t>
  </si>
  <si>
    <t>38% </t>
  </si>
  <si>
    <t>*First WARR Strategy established.</t>
  </si>
  <si>
    <r>
      <t>Table 2</t>
    </r>
    <r>
      <rPr>
        <b/>
        <sz val="7"/>
        <color rgb="FFB3BA36"/>
        <rFont val="Times New Roman"/>
        <family val="1"/>
      </rPr>
      <t xml:space="preserve">                </t>
    </r>
    <r>
      <rPr>
        <b/>
        <sz val="11"/>
        <color theme="1"/>
        <rFont val="Arial"/>
        <family val="2"/>
      </rPr>
      <t>Recycling rates by waste stream and year</t>
    </r>
  </si>
  <si>
    <t>Sydney metro*</t>
  </si>
  <si>
    <t>42% </t>
  </si>
  <si>
    <t>Extended area</t>
  </si>
  <si>
    <t>41% </t>
  </si>
  <si>
    <t>Combined area (Regional + Rest of state)</t>
  </si>
  <si>
    <t>Regional area</t>
  </si>
  <si>
    <t>Rest of state</t>
  </si>
  <si>
    <r>
      <t>Table 3</t>
    </r>
    <r>
      <rPr>
        <b/>
        <sz val="7"/>
        <color rgb="FFB3BA36"/>
        <rFont val="Times New Roman"/>
        <family val="1"/>
      </rPr>
      <t xml:space="preserve">                </t>
    </r>
    <r>
      <rPr>
        <b/>
        <sz val="11"/>
        <color theme="1"/>
        <rFont val="Arial"/>
        <family val="2"/>
      </rPr>
      <t>Progress towards the NSW recycling targets, by waste stream and region</t>
    </r>
  </si>
  <si>
    <t xml:space="preserve">Other Paper </t>
  </si>
  <si>
    <t>Concrete/Brick/Tile</t>
  </si>
  <si>
    <r>
      <t>Figure 17</t>
    </r>
    <r>
      <rPr>
        <b/>
        <sz val="7"/>
        <color rgb="FFB3BA36"/>
        <rFont val="Times New Roman"/>
        <family val="1"/>
      </rPr>
      <t xml:space="preserve">             </t>
    </r>
    <r>
      <rPr>
        <b/>
        <sz val="11"/>
        <color theme="1"/>
        <rFont val="Arial"/>
        <family val="2"/>
      </rPr>
      <t>Waste and recycling by material in 2012–13 and 2014–15</t>
    </r>
  </si>
  <si>
    <r>
      <t>Figure 17:</t>
    </r>
    <r>
      <rPr>
        <b/>
        <i/>
        <sz val="11"/>
        <color theme="1"/>
        <rFont val="Arial"/>
        <family val="2"/>
      </rPr>
      <t xml:space="preserve"> Overall waste and recycling by material NSW, 2012-13 and 2014-15</t>
    </r>
  </si>
  <si>
    <r>
      <t>Figure 20</t>
    </r>
    <r>
      <rPr>
        <b/>
        <i/>
        <sz val="10"/>
        <color theme="1"/>
        <rFont val="Arial"/>
        <family val="2"/>
      </rPr>
      <t>: C&amp;I waste and recycling by material, NSW 2012-13 and 2014-15</t>
    </r>
  </si>
  <si>
    <r>
      <t xml:space="preserve">Figure 23: </t>
    </r>
    <r>
      <rPr>
        <b/>
        <i/>
        <sz val="10"/>
        <color theme="1"/>
        <rFont val="Arial"/>
        <family val="2"/>
      </rPr>
      <t xml:space="preserve"> C&amp;D waste and recycling by material, NSW 2012-13 and 2014-15</t>
    </r>
  </si>
  <si>
    <t xml:space="preserve"># Before 2010–11, Rest of state included all areas of outside the regulated areas, including those areas now in the Regional area. </t>
  </si>
  <si>
    <t>In 2010–11 and 2012–13, Rest of state includes the non-regulated area only. Combined area includes the Regional area and all remaining areas outside the Regulated area. It is reported separately here for direct comparison to previous progress reports.</t>
  </si>
  <si>
    <t>kg /capita /per annum</t>
  </si>
  <si>
    <t>Rounded</t>
  </si>
  <si>
    <t>Actual</t>
  </si>
  <si>
    <t>Rounded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</si>
</sst>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00000_-;\-* #,##0.00000000_-;_-* &quot;-&quot;??_-;_-@_-"/>
  </numFmts>
  <fonts count="32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B3BA36"/>
      <name val="Times New Roman"/>
      <family val="1"/>
    </font>
    <font>
      <b/>
      <sz val="7"/>
      <color rgb="FFB3BA36"/>
      <name val="Times New Roman"/>
      <family val="1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3BA36"/>
        <bgColor indexed="64"/>
      </patternFill>
    </fill>
    <fill>
      <patternFill patternType="solid">
        <fgColor rgb="FFF1F3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B3BA36"/>
      </right>
      <top/>
      <bottom/>
      <diagonal/>
    </border>
    <border>
      <left/>
      <right style="medium">
        <color rgb="FFB3BA36"/>
      </right>
      <top/>
      <bottom style="medium">
        <color rgb="FFB3BA36"/>
      </bottom>
      <diagonal/>
    </border>
    <border>
      <left/>
      <right/>
      <top/>
      <bottom style="medium">
        <color rgb="FFB3BA36"/>
      </bottom>
      <diagonal/>
    </border>
    <border>
      <left/>
      <right/>
      <top style="medium">
        <color rgb="FFB3BA3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6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2"/>
    <xf numFmtId="0" fontId="4" fillId="0" borderId="0" xfId="0" applyFont="1" applyAlignment="1">
      <alignment vertical="center"/>
    </xf>
    <xf numFmtId="0" fontId="0" fillId="0" borderId="0" xfId="0" applyFill="1"/>
    <xf numFmtId="0" fontId="4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wrapText="1"/>
    </xf>
    <xf numFmtId="3" fontId="2" fillId="7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  <xf numFmtId="3" fontId="2" fillId="9" borderId="1" xfId="0" applyNumberFormat="1" applyFont="1" applyFill="1" applyBorder="1" applyAlignment="1">
      <alignment horizontal="right" wrapText="1"/>
    </xf>
    <xf numFmtId="3" fontId="2" fillId="10" borderId="1" xfId="0" applyNumberFormat="1" applyFont="1" applyFill="1" applyBorder="1" applyAlignment="1">
      <alignment horizontal="right" wrapText="1"/>
    </xf>
    <xf numFmtId="3" fontId="2" fillId="11" borderId="1" xfId="0" applyNumberFormat="1" applyFont="1" applyFill="1" applyBorder="1" applyAlignment="1">
      <alignment horizontal="right" wrapText="1"/>
    </xf>
    <xf numFmtId="9" fontId="2" fillId="0" borderId="1" xfId="0" applyNumberFormat="1" applyFont="1" applyFill="1" applyBorder="1" applyAlignment="1">
      <alignment horizontal="center" wrapText="1"/>
    </xf>
    <xf numFmtId="9" fontId="0" fillId="0" borderId="0" xfId="0" applyNumberFormat="1" applyFont="1"/>
    <xf numFmtId="0" fontId="2" fillId="12" borderId="5" xfId="0" applyFont="1" applyFill="1" applyBorder="1" applyAlignment="1">
      <alignment horizontal="left" wrapText="1"/>
    </xf>
    <xf numFmtId="3" fontId="2" fillId="12" borderId="1" xfId="0" applyNumberFormat="1" applyFont="1" applyFill="1" applyBorder="1" applyAlignment="1">
      <alignment wrapText="1"/>
    </xf>
    <xf numFmtId="3" fontId="2" fillId="12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 wrapText="1"/>
    </xf>
    <xf numFmtId="3" fontId="7" fillId="13" borderId="6" xfId="0" applyNumberFormat="1" applyFont="1" applyFill="1" applyBorder="1" applyAlignment="1">
      <alignment horizontal="left" wrapText="1"/>
    </xf>
    <xf numFmtId="3" fontId="7" fillId="7" borderId="7" xfId="0" applyNumberFormat="1" applyFont="1" applyFill="1" applyBorder="1" applyAlignment="1">
      <alignment wrapText="1"/>
    </xf>
    <xf numFmtId="3" fontId="7" fillId="14" borderId="7" xfId="3" applyNumberFormat="1" applyFont="1" applyFill="1" applyBorder="1" applyAlignment="1">
      <alignment horizontal="right" wrapText="1"/>
    </xf>
    <xf numFmtId="3" fontId="7" fillId="8" borderId="7" xfId="0" applyNumberFormat="1" applyFont="1" applyFill="1" applyBorder="1" applyAlignment="1">
      <alignment wrapText="1"/>
    </xf>
    <xf numFmtId="3" fontId="7" fillId="9" borderId="7" xfId="3" applyNumberFormat="1" applyFont="1" applyFill="1" applyBorder="1" applyAlignment="1">
      <alignment horizontal="right" wrapText="1"/>
    </xf>
    <xf numFmtId="3" fontId="7" fillId="10" borderId="7" xfId="0" applyNumberFormat="1" applyFont="1" applyFill="1" applyBorder="1" applyAlignment="1">
      <alignment horizontal="right" wrapText="1"/>
    </xf>
    <xf numFmtId="3" fontId="7" fillId="11" borderId="7" xfId="0" applyNumberFormat="1" applyFont="1" applyFill="1" applyBorder="1" applyAlignment="1">
      <alignment horizontal="right" wrapText="1"/>
    </xf>
    <xf numFmtId="164" fontId="2" fillId="0" borderId="7" xfId="0" applyNumberFormat="1" applyFont="1" applyFill="1" applyBorder="1" applyAlignment="1">
      <alignment horizontal="center" wrapText="1"/>
    </xf>
    <xf numFmtId="9" fontId="0" fillId="0" borderId="8" xfId="0" applyNumberFormat="1" applyFont="1" applyBorder="1"/>
    <xf numFmtId="9" fontId="2" fillId="0" borderId="7" xfId="0" applyNumberFormat="1" applyFont="1" applyFill="1" applyBorder="1" applyAlignment="1">
      <alignment horizontal="center" wrapText="1"/>
    </xf>
    <xf numFmtId="3" fontId="0" fillId="0" borderId="0" xfId="0" applyNumberFormat="1"/>
    <xf numFmtId="9" fontId="0" fillId="0" borderId="0" xfId="1" applyFont="1"/>
    <xf numFmtId="0" fontId="13" fillId="0" borderId="0" xfId="0" applyFont="1"/>
    <xf numFmtId="0" fontId="4" fillId="15" borderId="0" xfId="0" applyFont="1" applyFill="1"/>
    <xf numFmtId="3" fontId="15" fillId="7" borderId="1" xfId="0" applyNumberFormat="1" applyFont="1" applyFill="1" applyBorder="1" applyAlignment="1">
      <alignment wrapText="1"/>
    </xf>
    <xf numFmtId="3" fontId="15" fillId="2" borderId="1" xfId="0" applyNumberFormat="1" applyFont="1" applyFill="1" applyBorder="1" applyAlignment="1">
      <alignment wrapText="1"/>
    </xf>
    <xf numFmtId="3" fontId="15" fillId="8" borderId="1" xfId="0" applyNumberFormat="1" applyFont="1" applyFill="1" applyBorder="1" applyAlignment="1">
      <alignment wrapText="1"/>
    </xf>
    <xf numFmtId="3" fontId="15" fillId="9" borderId="1" xfId="0" applyNumberFormat="1" applyFont="1" applyFill="1" applyBorder="1" applyAlignment="1">
      <alignment horizontal="right" wrapText="1"/>
    </xf>
    <xf numFmtId="164" fontId="0" fillId="0" borderId="8" xfId="0" applyNumberFormat="1" applyFont="1" applyBorder="1"/>
    <xf numFmtId="0" fontId="4" fillId="16" borderId="0" xfId="0" applyFont="1" applyFill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16" fillId="0" borderId="0" xfId="0" applyNumberFormat="1" applyFont="1"/>
    <xf numFmtId="0" fontId="19" fillId="17" borderId="0" xfId="0" applyFont="1" applyFill="1" applyAlignment="1">
      <alignment vertical="center" wrapText="1"/>
    </xf>
    <xf numFmtId="0" fontId="20" fillId="17" borderId="0" xfId="0" applyFont="1" applyFill="1" applyAlignment="1">
      <alignment vertical="center" wrapText="1"/>
    </xf>
    <xf numFmtId="0" fontId="20" fillId="17" borderId="0" xfId="0" applyFont="1" applyFill="1" applyAlignment="1">
      <alignment horizontal="right" vertical="center" wrapText="1"/>
    </xf>
    <xf numFmtId="0" fontId="19" fillId="17" borderId="0" xfId="0" applyFont="1" applyFill="1" applyAlignment="1">
      <alignment horizontal="right" vertical="center" wrapText="1"/>
    </xf>
    <xf numFmtId="0" fontId="17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18" borderId="0" xfId="0" applyFont="1" applyFill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8" fillId="18" borderId="9" xfId="0" applyFont="1" applyFill="1" applyBorder="1" applyAlignment="1">
      <alignment vertical="center" wrapText="1"/>
    </xf>
    <xf numFmtId="0" fontId="18" fillId="18" borderId="12" xfId="0" applyFont="1" applyFill="1" applyBorder="1" applyAlignment="1">
      <alignment vertical="center" wrapText="1"/>
    </xf>
    <xf numFmtId="165" fontId="1" fillId="0" borderId="0" xfId="3" applyNumberFormat="1" applyFont="1" applyAlignment="1">
      <alignment horizontal="right" vertical="center" wrapText="1"/>
    </xf>
    <xf numFmtId="165" fontId="1" fillId="0" borderId="9" xfId="3" applyNumberFormat="1" applyFont="1" applyBorder="1" applyAlignment="1">
      <alignment horizontal="right" vertical="center" wrapText="1"/>
    </xf>
    <xf numFmtId="165" fontId="1" fillId="0" borderId="11" xfId="3" applyNumberFormat="1" applyFont="1" applyBorder="1" applyAlignment="1">
      <alignment horizontal="right" vertical="center" wrapText="1"/>
    </xf>
    <xf numFmtId="165" fontId="18" fillId="18" borderId="12" xfId="3" applyNumberFormat="1" applyFont="1" applyFill="1" applyBorder="1" applyAlignment="1">
      <alignment vertical="center" wrapText="1"/>
    </xf>
    <xf numFmtId="165" fontId="1" fillId="0" borderId="10" xfId="3" applyNumberFormat="1" applyFont="1" applyBorder="1" applyAlignment="1">
      <alignment horizontal="right" vertical="center"/>
    </xf>
    <xf numFmtId="165" fontId="0" fillId="0" borderId="0" xfId="0" applyNumberFormat="1"/>
    <xf numFmtId="165" fontId="18" fillId="18" borderId="0" xfId="0" applyNumberFormat="1" applyFont="1" applyFill="1" applyAlignment="1">
      <alignment vertical="center" wrapText="1"/>
    </xf>
    <xf numFmtId="0" fontId="21" fillId="0" borderId="0" xfId="0" applyFont="1" applyAlignment="1">
      <alignment horizontal="left" vertical="center" indent="8"/>
    </xf>
    <xf numFmtId="0" fontId="19" fillId="19" borderId="0" xfId="0" applyFont="1" applyFill="1" applyAlignment="1">
      <alignment horizontal="center" vertical="center" wrapText="1"/>
    </xf>
    <xf numFmtId="0" fontId="20" fillId="19" borderId="0" xfId="0" applyFont="1" applyFill="1" applyAlignment="1">
      <alignment horizontal="right" vertical="center" wrapText="1"/>
    </xf>
    <xf numFmtId="165" fontId="1" fillId="19" borderId="11" xfId="3" applyNumberFormat="1" applyFont="1" applyFill="1" applyBorder="1" applyAlignment="1">
      <alignment horizontal="right" vertical="center" wrapText="1"/>
    </xf>
    <xf numFmtId="0" fontId="0" fillId="19" borderId="0" xfId="0" applyFill="1"/>
    <xf numFmtId="0" fontId="19" fillId="19" borderId="0" xfId="0" applyFont="1" applyFill="1" applyAlignment="1">
      <alignment vertical="center" wrapText="1"/>
    </xf>
    <xf numFmtId="0" fontId="19" fillId="19" borderId="0" xfId="0" applyFont="1" applyFill="1" applyAlignment="1">
      <alignment horizontal="right" vertical="center" wrapText="1"/>
    </xf>
    <xf numFmtId="0" fontId="18" fillId="19" borderId="0" xfId="0" applyFont="1" applyFill="1" applyAlignment="1">
      <alignment vertical="center"/>
    </xf>
    <xf numFmtId="165" fontId="1" fillId="19" borderId="0" xfId="3" applyNumberFormat="1" applyFont="1" applyFill="1" applyAlignment="1">
      <alignment horizontal="right" vertical="center" wrapText="1"/>
    </xf>
    <xf numFmtId="0" fontId="23" fillId="0" borderId="0" xfId="0" applyFont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18" fillId="18" borderId="0" xfId="0" applyFont="1" applyFill="1" applyAlignment="1">
      <alignment vertical="center"/>
    </xf>
    <xf numFmtId="2" fontId="0" fillId="0" borderId="0" xfId="0" applyNumberFormat="1" applyFont="1"/>
    <xf numFmtId="165" fontId="18" fillId="18" borderId="0" xfId="0" applyNumberFormat="1" applyFont="1" applyFill="1" applyAlignment="1">
      <alignment vertical="center"/>
    </xf>
    <xf numFmtId="9" fontId="18" fillId="18" borderId="0" xfId="1" applyFont="1" applyFill="1" applyAlignment="1">
      <alignment vertical="center"/>
    </xf>
    <xf numFmtId="43" fontId="1" fillId="19" borderId="0" xfId="3" applyFont="1" applyFill="1" applyBorder="1" applyAlignment="1">
      <alignment horizontal="right" vertical="center" wrapText="1"/>
    </xf>
    <xf numFmtId="3" fontId="2" fillId="20" borderId="1" xfId="0" applyNumberFormat="1" applyFont="1" applyFill="1" applyBorder="1" applyAlignment="1">
      <alignment wrapText="1"/>
    </xf>
    <xf numFmtId="3" fontId="15" fillId="20" borderId="1" xfId="0" applyNumberFormat="1" applyFont="1" applyFill="1" applyBorder="1" applyAlignment="1">
      <alignment wrapText="1"/>
    </xf>
    <xf numFmtId="3" fontId="7" fillId="20" borderId="7" xfId="3" applyNumberFormat="1" applyFont="1" applyFill="1" applyBorder="1" applyAlignment="1">
      <alignment horizontal="right" wrapText="1"/>
    </xf>
    <xf numFmtId="3" fontId="2" fillId="21" borderId="1" xfId="0" applyNumberFormat="1" applyFont="1" applyFill="1" applyBorder="1" applyAlignment="1">
      <alignment horizontal="right" wrapText="1"/>
    </xf>
    <xf numFmtId="3" fontId="15" fillId="21" borderId="1" xfId="0" applyNumberFormat="1" applyFont="1" applyFill="1" applyBorder="1" applyAlignment="1">
      <alignment horizontal="right" wrapText="1"/>
    </xf>
    <xf numFmtId="3" fontId="7" fillId="21" borderId="7" xfId="3" applyNumberFormat="1" applyFont="1" applyFill="1" applyBorder="1" applyAlignment="1">
      <alignment horizontal="right" wrapText="1"/>
    </xf>
    <xf numFmtId="0" fontId="2" fillId="22" borderId="2" xfId="0" applyFont="1" applyFill="1" applyBorder="1" applyAlignment="1">
      <alignment horizontal="left" wrapText="1"/>
    </xf>
    <xf numFmtId="3" fontId="2" fillId="2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9" fontId="2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0" fillId="0" borderId="15" xfId="0" applyBorder="1"/>
    <xf numFmtId="165" fontId="0" fillId="0" borderId="0" xfId="3" applyNumberFormat="1" applyFont="1" applyAlignment="1">
      <alignment horizontal="right" vertical="center" wrapText="1"/>
    </xf>
    <xf numFmtId="43" fontId="1" fillId="0" borderId="0" xfId="3" applyNumberFormat="1" applyFont="1" applyAlignment="1">
      <alignment horizontal="right" vertical="center" wrapText="1"/>
    </xf>
    <xf numFmtId="166" fontId="0" fillId="0" borderId="0" xfId="0" applyNumberFormat="1"/>
    <xf numFmtId="0" fontId="27" fillId="0" borderId="0" xfId="0" applyFont="1" applyAlignment="1">
      <alignment vertical="center" wrapText="1"/>
    </xf>
    <xf numFmtId="9" fontId="29" fillId="0" borderId="0" xfId="0" applyNumberFormat="1" applyFont="1" applyAlignment="1">
      <alignment horizontal="right" vertical="center" wrapText="1"/>
    </xf>
    <xf numFmtId="9" fontId="27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17" xfId="3" applyNumberFormat="1" applyFont="1" applyBorder="1"/>
    <xf numFmtId="165" fontId="0" fillId="0" borderId="0" xfId="3" applyNumberFormat="1" applyFont="1"/>
    <xf numFmtId="0" fontId="21" fillId="0" borderId="0" xfId="0" applyFont="1" applyAlignment="1">
      <alignment horizontal="left" vertical="center" indent="2"/>
    </xf>
    <xf numFmtId="0" fontId="29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9" fontId="0" fillId="0" borderId="0" xfId="0" applyNumberFormat="1"/>
    <xf numFmtId="0" fontId="28" fillId="0" borderId="0" xfId="0" applyFont="1" applyAlignment="1">
      <alignment vertical="center" wrapText="1"/>
    </xf>
    <xf numFmtId="0" fontId="30" fillId="17" borderId="0" xfId="0" applyFont="1" applyFill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0" fillId="17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24" borderId="0" xfId="0" applyFill="1" applyBorder="1"/>
    <xf numFmtId="0" fontId="3" fillId="24" borderId="0" xfId="2" applyFill="1"/>
    <xf numFmtId="9" fontId="0" fillId="0" borderId="15" xfId="0" applyNumberFormat="1" applyFill="1" applyBorder="1"/>
    <xf numFmtId="3" fontId="0" fillId="0" borderId="16" xfId="0" applyNumberFormat="1" applyFill="1" applyBorder="1"/>
    <xf numFmtId="3" fontId="0" fillId="0" borderId="4" xfId="0" applyNumberFormat="1" applyFill="1" applyBorder="1"/>
    <xf numFmtId="9" fontId="0" fillId="0" borderId="1" xfId="0" applyNumberFormat="1" applyFill="1" applyBorder="1"/>
    <xf numFmtId="0" fontId="31" fillId="17" borderId="0" xfId="0" applyFont="1" applyFill="1" applyAlignment="1">
      <alignment vertical="center" wrapText="1"/>
    </xf>
    <xf numFmtId="0" fontId="30" fillId="17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3" borderId="0" xfId="0" applyFill="1" applyAlignment="1">
      <alignment horizontal="center"/>
    </xf>
    <xf numFmtId="0" fontId="19" fillId="17" borderId="0" xfId="0" applyFont="1" applyFill="1" applyAlignment="1">
      <alignment horizontal="center" vertical="center" wrapText="1"/>
    </xf>
    <xf numFmtId="0" fontId="0" fillId="24" borderId="0" xfId="0" applyFill="1" applyAlignment="1">
      <alignment horizontal="center"/>
    </xf>
    <xf numFmtId="3" fontId="0" fillId="24" borderId="0" xfId="0" applyNumberFormat="1" applyFill="1" applyBorder="1" applyAlignment="1">
      <alignment horizontal="center"/>
    </xf>
    <xf numFmtId="165" fontId="1" fillId="0" borderId="0" xfId="3" applyNumberFormat="1" applyFont="1" applyFill="1" applyAlignment="1">
      <alignment horizontal="right" vertical="center" wrapText="1"/>
    </xf>
    <xf numFmtId="165" fontId="0" fillId="0" borderId="11" xfId="3" applyNumberFormat="1" applyFont="1" applyBorder="1" applyAlignment="1">
      <alignment horizontal="right" vertical="center" wrapText="1"/>
    </xf>
    <xf numFmtId="165" fontId="6" fillId="0" borderId="18" xfId="0" applyNumberFormat="1" applyFont="1" applyBorder="1"/>
    <xf numFmtId="0" fontId="6" fillId="0" borderId="18" xfId="0" applyFont="1" applyBorder="1"/>
    <xf numFmtId="164" fontId="6" fillId="0" borderId="18" xfId="1" applyNumberFormat="1" applyFont="1" applyBorder="1"/>
  </cellXfs>
  <cellStyles count="9">
    <cellStyle name="Comma" xfId="3" builtinId="3"/>
    <cellStyle name="Comma 2" xfId="5"/>
    <cellStyle name="Hyperlink 2" xfId="6"/>
    <cellStyle name="Normal" xfId="0" builtinId="0"/>
    <cellStyle name="Normal 2" xfId="8"/>
    <cellStyle name="Normal 3" xfId="4"/>
    <cellStyle name="Normal_Sheet1" xfId="2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D7E4BD"/>
      <color rgb="FF77933C"/>
      <color rgb="FFE46C0A"/>
      <color rgb="FFFCD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70314044641216E-2"/>
          <c:y val="1.5081913107848658E-2"/>
          <c:w val="0.86096980869696926"/>
          <c:h val="0.627908836761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Overall!$C$4</c:f>
              <c:strCache>
                <c:ptCount val="1"/>
                <c:pt idx="0">
                  <c:v>Disposed 2012-13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Overall!$C$5:$C$21</c:f>
              <c:numCache>
                <c:formatCode>#,##0</c:formatCode>
                <c:ptCount val="17"/>
                <c:pt idx="0">
                  <c:v>268500</c:v>
                </c:pt>
                <c:pt idx="1">
                  <c:v>530000</c:v>
                </c:pt>
                <c:pt idx="2">
                  <c:v>119500</c:v>
                </c:pt>
                <c:pt idx="3">
                  <c:v>96000</c:v>
                </c:pt>
                <c:pt idx="4">
                  <c:v>22500</c:v>
                </c:pt>
                <c:pt idx="5">
                  <c:v>488500</c:v>
                </c:pt>
                <c:pt idx="6">
                  <c:v>1230000</c:v>
                </c:pt>
                <c:pt idx="7">
                  <c:v>361000</c:v>
                </c:pt>
                <c:pt idx="8">
                  <c:v>42500</c:v>
                </c:pt>
                <c:pt idx="9">
                  <c:v>484500</c:v>
                </c:pt>
                <c:pt idx="10">
                  <c:v>2500</c:v>
                </c:pt>
                <c:pt idx="11">
                  <c:v>300500</c:v>
                </c:pt>
                <c:pt idx="12">
                  <c:v>38500</c:v>
                </c:pt>
                <c:pt idx="13">
                  <c:v>25500</c:v>
                </c:pt>
                <c:pt idx="14">
                  <c:v>151500</c:v>
                </c:pt>
                <c:pt idx="15">
                  <c:v>38000</c:v>
                </c:pt>
                <c:pt idx="16">
                  <c:v>2272500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8-41ED-A07B-38797CC6E6DA}"/>
            </c:ext>
          </c:extLst>
        </c:ser>
        <c:ser>
          <c:idx val="1"/>
          <c:order val="1"/>
          <c:tx>
            <c:strRef>
              <c:f>Overall!$D$4</c:f>
              <c:strCache>
                <c:ptCount val="1"/>
                <c:pt idx="0">
                  <c:v>Disposed 2014-15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Overall!$D$5:$D$21</c:f>
              <c:numCache>
                <c:formatCode>#,##0</c:formatCode>
                <c:ptCount val="17"/>
                <c:pt idx="0">
                  <c:v>442300</c:v>
                </c:pt>
                <c:pt idx="1">
                  <c:v>482100</c:v>
                </c:pt>
                <c:pt idx="2">
                  <c:v>103600</c:v>
                </c:pt>
                <c:pt idx="3">
                  <c:v>106500</c:v>
                </c:pt>
                <c:pt idx="4">
                  <c:v>24700</c:v>
                </c:pt>
                <c:pt idx="5">
                  <c:v>585200</c:v>
                </c:pt>
                <c:pt idx="6">
                  <c:v>922500</c:v>
                </c:pt>
                <c:pt idx="7">
                  <c:v>471000</c:v>
                </c:pt>
                <c:pt idx="8">
                  <c:v>156900</c:v>
                </c:pt>
                <c:pt idx="9">
                  <c:v>396100</c:v>
                </c:pt>
                <c:pt idx="10">
                  <c:v>0</c:v>
                </c:pt>
                <c:pt idx="11">
                  <c:v>324700</c:v>
                </c:pt>
                <c:pt idx="12">
                  <c:v>600</c:v>
                </c:pt>
                <c:pt idx="13">
                  <c:v>24800</c:v>
                </c:pt>
                <c:pt idx="14">
                  <c:v>1100</c:v>
                </c:pt>
                <c:pt idx="15">
                  <c:v>-600</c:v>
                </c:pt>
                <c:pt idx="16">
                  <c:v>2112100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8-41ED-A07B-38797CC6E6DA}"/>
            </c:ext>
          </c:extLst>
        </c:ser>
        <c:ser>
          <c:idx val="2"/>
          <c:order val="2"/>
          <c:tx>
            <c:strRef>
              <c:f>Overall!$F$4</c:f>
              <c:strCache>
                <c:ptCount val="1"/>
                <c:pt idx="0">
                  <c:v>Recycled 2012-13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Overall!$F$5:$F$21</c:f>
              <c:numCache>
                <c:formatCode>#,##0</c:formatCode>
                <c:ptCount val="17"/>
                <c:pt idx="0">
                  <c:v>870000</c:v>
                </c:pt>
                <c:pt idx="1">
                  <c:v>84000</c:v>
                </c:pt>
                <c:pt idx="2">
                  <c:v>217500</c:v>
                </c:pt>
                <c:pt idx="3">
                  <c:v>1387500</c:v>
                </c:pt>
                <c:pt idx="4">
                  <c:v>185500</c:v>
                </c:pt>
                <c:pt idx="5">
                  <c:v>939500</c:v>
                </c:pt>
                <c:pt idx="6">
                  <c:v>155500</c:v>
                </c:pt>
                <c:pt idx="7">
                  <c:v>180500</c:v>
                </c:pt>
                <c:pt idx="8">
                  <c:v>974500</c:v>
                </c:pt>
                <c:pt idx="9">
                  <c:v>2373000</c:v>
                </c:pt>
                <c:pt idx="10">
                  <c:v>594500</c:v>
                </c:pt>
                <c:pt idx="11">
                  <c:v>1172500</c:v>
                </c:pt>
                <c:pt idx="12">
                  <c:v>24000</c:v>
                </c:pt>
                <c:pt idx="13">
                  <c:v>58500</c:v>
                </c:pt>
                <c:pt idx="14">
                  <c:v>36000</c:v>
                </c:pt>
                <c:pt idx="15">
                  <c:v>4000</c:v>
                </c:pt>
                <c:pt idx="16">
                  <c:v>1333000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78-41ED-A07B-38797CC6E6DA}"/>
            </c:ext>
          </c:extLst>
        </c:ser>
        <c:ser>
          <c:idx val="3"/>
          <c:order val="3"/>
          <c:tx>
            <c:strRef>
              <c:f>Overall!$G$4</c:f>
              <c:strCache>
                <c:ptCount val="1"/>
                <c:pt idx="0">
                  <c:v>Recycled 2014-15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Overall!$G$5:$G$21</c:f>
              <c:numCache>
                <c:formatCode>#,##0</c:formatCode>
                <c:ptCount val="17"/>
                <c:pt idx="0">
                  <c:v>802000</c:v>
                </c:pt>
                <c:pt idx="1">
                  <c:v>91700</c:v>
                </c:pt>
                <c:pt idx="2">
                  <c:v>212400</c:v>
                </c:pt>
                <c:pt idx="3">
                  <c:v>1445000</c:v>
                </c:pt>
                <c:pt idx="4">
                  <c:v>195800</c:v>
                </c:pt>
                <c:pt idx="5">
                  <c:v>1169700</c:v>
                </c:pt>
                <c:pt idx="6">
                  <c:v>306800</c:v>
                </c:pt>
                <c:pt idx="7">
                  <c:v>328000</c:v>
                </c:pt>
                <c:pt idx="8">
                  <c:v>754300</c:v>
                </c:pt>
                <c:pt idx="9">
                  <c:v>2285800</c:v>
                </c:pt>
                <c:pt idx="10">
                  <c:v>565300</c:v>
                </c:pt>
                <c:pt idx="11">
                  <c:v>1119300</c:v>
                </c:pt>
                <c:pt idx="12">
                  <c:v>19300</c:v>
                </c:pt>
                <c:pt idx="13">
                  <c:v>104900</c:v>
                </c:pt>
                <c:pt idx="14">
                  <c:v>51700</c:v>
                </c:pt>
                <c:pt idx="15">
                  <c:v>6500</c:v>
                </c:pt>
                <c:pt idx="16">
                  <c:v>946200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78-41ED-A07B-38797CC6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05304"/>
        <c:axId val="289805696"/>
      </c:barChart>
      <c:lineChart>
        <c:grouping val="standard"/>
        <c:varyColors val="0"/>
        <c:ser>
          <c:idx val="4"/>
          <c:order val="4"/>
          <c:tx>
            <c:strRef>
              <c:f>Overall!$M$4</c:f>
              <c:strCache>
                <c:ptCount val="1"/>
                <c:pt idx="0">
                  <c:v>Recycling Rate 2012-13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Overall!$M$5:$M$21</c:f>
              <c:numCache>
                <c:formatCode>0%</c:formatCode>
                <c:ptCount val="17"/>
                <c:pt idx="0">
                  <c:v>0.76416337285902503</c:v>
                </c:pt>
                <c:pt idx="1">
                  <c:v>0.13680781758957655</c:v>
                </c:pt>
                <c:pt idx="2">
                  <c:v>0.64540059347181011</c:v>
                </c:pt>
                <c:pt idx="3">
                  <c:v>0.93528816986855412</c:v>
                </c:pt>
                <c:pt idx="4">
                  <c:v>0.89182692307692313</c:v>
                </c:pt>
                <c:pt idx="5">
                  <c:v>0.65791316526610644</c:v>
                </c:pt>
                <c:pt idx="6">
                  <c:v>0.11223385059545291</c:v>
                </c:pt>
                <c:pt idx="7">
                  <c:v>0.33333333333333331</c:v>
                </c:pt>
                <c:pt idx="8">
                  <c:v>0.95821042281219271</c:v>
                </c:pt>
                <c:pt idx="9">
                  <c:v>0.83044619422572175</c:v>
                </c:pt>
                <c:pt idx="10">
                  <c:v>0.99581239530988275</c:v>
                </c:pt>
                <c:pt idx="11">
                  <c:v>0.79599456890699249</c:v>
                </c:pt>
                <c:pt idx="12">
                  <c:v>0.38400000000000001</c:v>
                </c:pt>
                <c:pt idx="13">
                  <c:v>0.6964285714285714</c:v>
                </c:pt>
                <c:pt idx="14">
                  <c:v>0.192</c:v>
                </c:pt>
                <c:pt idx="15">
                  <c:v>9.5238095238095233E-2</c:v>
                </c:pt>
                <c:pt idx="16">
                  <c:v>0.36971293856607962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78-41ED-A07B-38797CC6E6DA}"/>
            </c:ext>
          </c:extLst>
        </c:ser>
        <c:ser>
          <c:idx val="5"/>
          <c:order val="5"/>
          <c:tx>
            <c:strRef>
              <c:f>Overall!$N$4</c:f>
              <c:strCache>
                <c:ptCount val="1"/>
                <c:pt idx="0">
                  <c:v>Recycling Rate 2014-15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cat>
            <c:strRef>
              <c:f>Overall!$A$5:$A$24</c:f>
              <c:strCache>
                <c:ptCount val="20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</c:v>
                </c:pt>
                <c:pt idx="9">
                  <c:v>Concrete/Brick/Tiles</c:v>
                </c:pt>
                <c:pt idx="10">
                  <c:v>Asphalt</c:v>
                </c:pt>
                <c:pt idx="11">
                  <c:v>Sand/Soil/Rubble</c:v>
                </c:pt>
                <c:pt idx="12">
                  <c:v>Plasterboard</c:v>
                </c:pt>
                <c:pt idx="13">
                  <c:v>Rubber </c:v>
                </c:pt>
                <c:pt idx="14">
                  <c:v>Textiles</c:v>
                </c:pt>
                <c:pt idx="15">
                  <c:v>Ewaste</c:v>
                </c:pt>
                <c:pt idx="16">
                  <c:v>Other</c:v>
                </c:pt>
                <c:pt idx="17">
                  <c:v>Other recyclables (a)</c:v>
                </c:pt>
                <c:pt idx="18">
                  <c:v>Other(e)</c:v>
                </c:pt>
                <c:pt idx="19">
                  <c:v>Other (non-rec waste) (c)</c:v>
                </c:pt>
              </c:strCache>
            </c:strRef>
          </c:cat>
          <c:val>
            <c:numRef>
              <c:f>Overall!$N$5:$N$21</c:f>
              <c:numCache>
                <c:formatCode>0%</c:formatCode>
                <c:ptCount val="17"/>
                <c:pt idx="0">
                  <c:v>0.64453909828819411</c:v>
                </c:pt>
                <c:pt idx="1">
                  <c:v>0.15981178110840014</c:v>
                </c:pt>
                <c:pt idx="2">
                  <c:v>0.67215189873417724</c:v>
                </c:pt>
                <c:pt idx="3">
                  <c:v>0.93135675153077668</c:v>
                </c:pt>
                <c:pt idx="4">
                  <c:v>0.88798185941043084</c:v>
                </c:pt>
                <c:pt idx="5">
                  <c:v>0.66653370562425207</c:v>
                </c:pt>
                <c:pt idx="6">
                  <c:v>0.2495729276824209</c:v>
                </c:pt>
                <c:pt idx="7">
                  <c:v>0.41051314142678347</c:v>
                </c:pt>
                <c:pt idx="8">
                  <c:v>0.82780948200175597</c:v>
                </c:pt>
                <c:pt idx="9">
                  <c:v>0.85230620082777131</c:v>
                </c:pt>
                <c:pt idx="10">
                  <c:v>1</c:v>
                </c:pt>
                <c:pt idx="11">
                  <c:v>0.77513850415512464</c:v>
                </c:pt>
                <c:pt idx="12">
                  <c:v>0.96984924623115576</c:v>
                </c:pt>
                <c:pt idx="13">
                  <c:v>0.80878951426368539</c:v>
                </c:pt>
                <c:pt idx="14">
                  <c:v>0.97916666666666663</c:v>
                </c:pt>
                <c:pt idx="15">
                  <c:v>1.1016949152542372</c:v>
                </c:pt>
                <c:pt idx="16">
                  <c:v>0.30938756825687475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78-41ED-A07B-38797CC6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31056"/>
        <c:axId val="288130664"/>
      </c:lineChart>
      <c:catAx>
        <c:axId val="289805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9805696"/>
        <c:crosses val="autoZero"/>
        <c:auto val="1"/>
        <c:lblAlgn val="ctr"/>
        <c:lblOffset val="100"/>
        <c:noMultiLvlLbl val="0"/>
      </c:catAx>
      <c:valAx>
        <c:axId val="289805696"/>
        <c:scaling>
          <c:orientation val="minMax"/>
          <c:max val="3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Waste Generated (tonnes)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9805304"/>
        <c:crosses val="autoZero"/>
        <c:crossBetween val="between"/>
        <c:majorUnit val="500000"/>
      </c:valAx>
      <c:valAx>
        <c:axId val="288130664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Recycling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8131056"/>
        <c:crosses val="max"/>
        <c:crossBetween val="between"/>
      </c:valAx>
      <c:catAx>
        <c:axId val="28813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1306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1050903119868631E-2"/>
          <c:y val="0.89454289266473275"/>
          <c:w val="0.83103448275862069"/>
          <c:h val="9.610038218906846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MSW!$B$3</c:f>
              <c:strCache>
                <c:ptCount val="1"/>
                <c:pt idx="0">
                  <c:v>Disposed 2012-13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MSW!$B$4:$B$19</c:f>
              <c:numCache>
                <c:formatCode>#,##0</c:formatCode>
                <c:ptCount val="16"/>
                <c:pt idx="0">
                  <c:v>42500</c:v>
                </c:pt>
                <c:pt idx="1">
                  <c:v>218000</c:v>
                </c:pt>
                <c:pt idx="2">
                  <c:v>78000</c:v>
                </c:pt>
                <c:pt idx="3">
                  <c:v>34000</c:v>
                </c:pt>
                <c:pt idx="4">
                  <c:v>12000</c:v>
                </c:pt>
                <c:pt idx="5">
                  <c:v>368000</c:v>
                </c:pt>
                <c:pt idx="6">
                  <c:v>759500</c:v>
                </c:pt>
                <c:pt idx="7">
                  <c:v>32000</c:v>
                </c:pt>
                <c:pt idx="8">
                  <c:v>7000</c:v>
                </c:pt>
                <c:pt idx="9">
                  <c:v>35500</c:v>
                </c:pt>
                <c:pt idx="10">
                  <c:v>38000</c:v>
                </c:pt>
                <c:pt idx="11">
                  <c:v>0</c:v>
                </c:pt>
                <c:pt idx="12">
                  <c:v>8000</c:v>
                </c:pt>
                <c:pt idx="13">
                  <c:v>81000</c:v>
                </c:pt>
                <c:pt idx="14">
                  <c:v>28500</c:v>
                </c:pt>
                <c:pt idx="15">
                  <c:v>425000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F-482F-A314-34620DC24C79}"/>
            </c:ext>
          </c:extLst>
        </c:ser>
        <c:ser>
          <c:idx val="2"/>
          <c:order val="1"/>
          <c:tx>
            <c:strRef>
              <c:f>MSW!$C$3</c:f>
              <c:strCache>
                <c:ptCount val="1"/>
                <c:pt idx="0">
                  <c:v>Disposed 2014-15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MSW!$C$4:$C$19</c:f>
              <c:numCache>
                <c:formatCode>#,##0</c:formatCode>
                <c:ptCount val="16"/>
                <c:pt idx="0">
                  <c:v>118300</c:v>
                </c:pt>
                <c:pt idx="1">
                  <c:v>212900</c:v>
                </c:pt>
                <c:pt idx="2">
                  <c:v>74500</c:v>
                </c:pt>
                <c:pt idx="3">
                  <c:v>36300</c:v>
                </c:pt>
                <c:pt idx="4">
                  <c:v>8500</c:v>
                </c:pt>
                <c:pt idx="5">
                  <c:v>342400</c:v>
                </c:pt>
                <c:pt idx="6">
                  <c:v>724100</c:v>
                </c:pt>
                <c:pt idx="7">
                  <c:v>29700</c:v>
                </c:pt>
                <c:pt idx="8">
                  <c:v>168000</c:v>
                </c:pt>
                <c:pt idx="9">
                  <c:v>10800</c:v>
                </c:pt>
                <c:pt idx="10">
                  <c:v>11600</c:v>
                </c:pt>
                <c:pt idx="11">
                  <c:v>200</c:v>
                </c:pt>
                <c:pt idx="12">
                  <c:v>0</c:v>
                </c:pt>
                <c:pt idx="13">
                  <c:v>400</c:v>
                </c:pt>
                <c:pt idx="14">
                  <c:v>-400</c:v>
                </c:pt>
                <c:pt idx="15">
                  <c:v>531500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F-482F-A314-34620DC24C79}"/>
            </c:ext>
          </c:extLst>
        </c:ser>
        <c:ser>
          <c:idx val="4"/>
          <c:order val="2"/>
          <c:tx>
            <c:strRef>
              <c:f>MSW!$D$3</c:f>
              <c:strCache>
                <c:ptCount val="1"/>
                <c:pt idx="0">
                  <c:v>Recycled 2012-13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 cap="sq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MSW!$D$4:$D$19</c:f>
              <c:numCache>
                <c:formatCode>#,##0</c:formatCode>
                <c:ptCount val="16"/>
                <c:pt idx="0">
                  <c:v>378500</c:v>
                </c:pt>
                <c:pt idx="1">
                  <c:v>44000</c:v>
                </c:pt>
                <c:pt idx="2">
                  <c:v>143500</c:v>
                </c:pt>
                <c:pt idx="3">
                  <c:v>374500</c:v>
                </c:pt>
                <c:pt idx="4">
                  <c:v>37000</c:v>
                </c:pt>
                <c:pt idx="5">
                  <c:v>606000</c:v>
                </c:pt>
                <c:pt idx="6">
                  <c:v>93500</c:v>
                </c:pt>
                <c:pt idx="7">
                  <c:v>29500</c:v>
                </c:pt>
                <c:pt idx="8">
                  <c:v>589500</c:v>
                </c:pt>
                <c:pt idx="9">
                  <c:v>155000</c:v>
                </c:pt>
                <c:pt idx="10">
                  <c:v>128000</c:v>
                </c:pt>
                <c:pt idx="11">
                  <c:v>0</c:v>
                </c:pt>
                <c:pt idx="12">
                  <c:v>500</c:v>
                </c:pt>
                <c:pt idx="13">
                  <c:v>17500</c:v>
                </c:pt>
                <c:pt idx="14">
                  <c:v>2000</c:v>
                </c:pt>
                <c:pt idx="15">
                  <c:v>180500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F-482F-A314-34620DC24C79}"/>
            </c:ext>
          </c:extLst>
        </c:ser>
        <c:ser>
          <c:idx val="5"/>
          <c:order val="3"/>
          <c:tx>
            <c:strRef>
              <c:f>MSW!$E$3</c:f>
              <c:strCache>
                <c:ptCount val="1"/>
                <c:pt idx="0">
                  <c:v>Recycled 2014-15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 cap="rnd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B050">
                  <a:alpha val="38000"/>
                </a:srgbClr>
              </a:outerShdw>
            </a:effectLst>
          </c:spPr>
          <c:invertIfNegative val="0"/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MSW!$E$4:$E$19</c:f>
              <c:numCache>
                <c:formatCode>#,##0</c:formatCode>
                <c:ptCount val="16"/>
                <c:pt idx="0">
                  <c:v>370300</c:v>
                </c:pt>
                <c:pt idx="1">
                  <c:v>58900</c:v>
                </c:pt>
                <c:pt idx="2">
                  <c:v>147000</c:v>
                </c:pt>
                <c:pt idx="3">
                  <c:v>491300</c:v>
                </c:pt>
                <c:pt idx="4">
                  <c:v>55400</c:v>
                </c:pt>
                <c:pt idx="5">
                  <c:v>727700</c:v>
                </c:pt>
                <c:pt idx="6">
                  <c:v>188000</c:v>
                </c:pt>
                <c:pt idx="7">
                  <c:v>8300</c:v>
                </c:pt>
                <c:pt idx="8">
                  <c:v>588900</c:v>
                </c:pt>
                <c:pt idx="9">
                  <c:v>25600</c:v>
                </c:pt>
                <c:pt idx="10">
                  <c:v>175300</c:v>
                </c:pt>
                <c:pt idx="11">
                  <c:v>100</c:v>
                </c:pt>
                <c:pt idx="12">
                  <c:v>4200</c:v>
                </c:pt>
                <c:pt idx="13">
                  <c:v>51600</c:v>
                </c:pt>
                <c:pt idx="14">
                  <c:v>6400</c:v>
                </c:pt>
                <c:pt idx="15">
                  <c:v>254900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5F-482F-A314-34620DC2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132232"/>
        <c:axId val="288132624"/>
      </c:barChart>
      <c:lineChart>
        <c:grouping val="standard"/>
        <c:varyColors val="0"/>
        <c:ser>
          <c:idx val="0"/>
          <c:order val="4"/>
          <c:tx>
            <c:strRef>
              <c:f>MSW!$I$3</c:f>
              <c:strCache>
                <c:ptCount val="1"/>
                <c:pt idx="0">
                  <c:v>% Recovery 2012-13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MSW!$I$4:$I$19</c:f>
              <c:numCache>
                <c:formatCode>0%</c:formatCode>
                <c:ptCount val="16"/>
                <c:pt idx="0">
                  <c:v>0.89904988123515439</c:v>
                </c:pt>
                <c:pt idx="1">
                  <c:v>0.16793893129770993</c:v>
                </c:pt>
                <c:pt idx="2">
                  <c:v>0.64785553047404065</c:v>
                </c:pt>
                <c:pt idx="3">
                  <c:v>0.91676866585067318</c:v>
                </c:pt>
                <c:pt idx="4">
                  <c:v>0.75510204081632648</c:v>
                </c:pt>
                <c:pt idx="5">
                  <c:v>0.62217659137576997</c:v>
                </c:pt>
                <c:pt idx="6">
                  <c:v>0.10961313012895663</c:v>
                </c:pt>
                <c:pt idx="7">
                  <c:v>0.47967479674796748</c:v>
                </c:pt>
                <c:pt idx="8">
                  <c:v>0.98826487845766975</c:v>
                </c:pt>
                <c:pt idx="9">
                  <c:v>0.81364829396325455</c:v>
                </c:pt>
                <c:pt idx="10">
                  <c:v>0.77108433734939763</c:v>
                </c:pt>
                <c:pt idx="11">
                  <c:v>0</c:v>
                </c:pt>
                <c:pt idx="12">
                  <c:v>5.8823529411764705E-2</c:v>
                </c:pt>
                <c:pt idx="13">
                  <c:v>0.17766497461928935</c:v>
                </c:pt>
                <c:pt idx="14">
                  <c:v>6.5573770491803282E-2</c:v>
                </c:pt>
                <c:pt idx="15">
                  <c:v>0.29810074318744839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5F-482F-A314-34620DC24C79}"/>
            </c:ext>
          </c:extLst>
        </c:ser>
        <c:ser>
          <c:idx val="3"/>
          <c:order val="5"/>
          <c:tx>
            <c:strRef>
              <c:f>MSW!$J$3</c:f>
              <c:strCache>
                <c:ptCount val="1"/>
                <c:pt idx="0">
                  <c:v>% Recovery 2014-15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MSW!$A$4:$A$19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MSW!$J$4:$J$19</c:f>
              <c:numCache>
                <c:formatCode>0%</c:formatCode>
                <c:ptCount val="16"/>
                <c:pt idx="0">
                  <c:v>0.75787965616045849</c:v>
                </c:pt>
                <c:pt idx="1">
                  <c:v>0.21670345842531272</c:v>
                </c:pt>
                <c:pt idx="2">
                  <c:v>0.66365688487584651</c:v>
                </c:pt>
                <c:pt idx="3">
                  <c:v>0.93119787717968161</c:v>
                </c:pt>
                <c:pt idx="4">
                  <c:v>0.86697965571205005</c:v>
                </c:pt>
                <c:pt idx="5">
                  <c:v>0.68002990374731331</c:v>
                </c:pt>
                <c:pt idx="6">
                  <c:v>0.20611775024668347</c:v>
                </c:pt>
                <c:pt idx="7">
                  <c:v>0.21842105263157896</c:v>
                </c:pt>
                <c:pt idx="8">
                  <c:v>0.77804201347602064</c:v>
                </c:pt>
                <c:pt idx="9">
                  <c:v>0.70329670329670335</c:v>
                </c:pt>
                <c:pt idx="10">
                  <c:v>0.93793472445157844</c:v>
                </c:pt>
                <c:pt idx="11">
                  <c:v>0.33333333333333331</c:v>
                </c:pt>
                <c:pt idx="12">
                  <c:v>1</c:v>
                </c:pt>
                <c:pt idx="13">
                  <c:v>0.99230769230769234</c:v>
                </c:pt>
                <c:pt idx="14">
                  <c:v>1.0666666666666667</c:v>
                </c:pt>
                <c:pt idx="15">
                  <c:v>0.32413530010172942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5F-482F-A314-34620DC2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33408"/>
        <c:axId val="288133016"/>
      </c:lineChart>
      <c:catAx>
        <c:axId val="28813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Material Stream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32624"/>
        <c:crosses val="autoZero"/>
        <c:auto val="1"/>
        <c:lblAlgn val="ctr"/>
        <c:lblOffset val="100"/>
        <c:noMultiLvlLbl val="0"/>
      </c:catAx>
      <c:valAx>
        <c:axId val="2881326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Waste Generated (tonnes)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32232"/>
        <c:crosses val="autoZero"/>
        <c:crossBetween val="between"/>
      </c:valAx>
      <c:valAx>
        <c:axId val="288133016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Recycling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33408"/>
        <c:crosses val="max"/>
        <c:crossBetween val="between"/>
      </c:valAx>
      <c:catAx>
        <c:axId val="28813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8133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'C&amp;I'!$C$3</c:f>
              <c:strCache>
                <c:ptCount val="1"/>
                <c:pt idx="0">
                  <c:v>Disposed 2012-13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'C&amp;I'!$A$4:$A$22</c:f>
              <c:strCache>
                <c:ptCount val="19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  <c:pt idx="16">
                  <c:v>Other recyclables (a)</c:v>
                </c:pt>
                <c:pt idx="17">
                  <c:v>Other(e)</c:v>
                </c:pt>
                <c:pt idx="18">
                  <c:v>Other (non-rec waste) (c)</c:v>
                </c:pt>
              </c:strCache>
            </c:strRef>
          </c:cat>
          <c:val>
            <c:numRef>
              <c:f>'C&amp;I'!$C$4:$C$19</c:f>
              <c:numCache>
                <c:formatCode>#,##0</c:formatCode>
                <c:ptCount val="16"/>
                <c:pt idx="0">
                  <c:v>202500</c:v>
                </c:pt>
                <c:pt idx="1">
                  <c:v>290000</c:v>
                </c:pt>
                <c:pt idx="2">
                  <c:v>38000</c:v>
                </c:pt>
                <c:pt idx="3">
                  <c:v>25000</c:v>
                </c:pt>
                <c:pt idx="4">
                  <c:v>6000</c:v>
                </c:pt>
                <c:pt idx="5">
                  <c:v>93000</c:v>
                </c:pt>
                <c:pt idx="6">
                  <c:v>470500</c:v>
                </c:pt>
                <c:pt idx="7">
                  <c:v>167500</c:v>
                </c:pt>
                <c:pt idx="8">
                  <c:v>35500</c:v>
                </c:pt>
                <c:pt idx="9">
                  <c:v>35500</c:v>
                </c:pt>
                <c:pt idx="10">
                  <c:v>80500</c:v>
                </c:pt>
                <c:pt idx="11">
                  <c:v>8500</c:v>
                </c:pt>
                <c:pt idx="12">
                  <c:v>17500</c:v>
                </c:pt>
                <c:pt idx="13">
                  <c:v>61000</c:v>
                </c:pt>
                <c:pt idx="14">
                  <c:v>9000</c:v>
                </c:pt>
                <c:pt idx="15">
                  <c:v>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F-458E-B98C-73D6782F83EB}"/>
            </c:ext>
          </c:extLst>
        </c:ser>
        <c:ser>
          <c:idx val="1"/>
          <c:order val="1"/>
          <c:tx>
            <c:strRef>
              <c:f>'C&amp;I'!$D$3</c:f>
              <c:strCache>
                <c:ptCount val="1"/>
                <c:pt idx="0">
                  <c:v>Disposed 2014-15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'C&amp;I'!$A$4:$A$22</c:f>
              <c:strCache>
                <c:ptCount val="19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  <c:pt idx="16">
                  <c:v>Other recyclables (a)</c:v>
                </c:pt>
                <c:pt idx="17">
                  <c:v>Other(e)</c:v>
                </c:pt>
                <c:pt idx="18">
                  <c:v>Other (non-rec waste) (c)</c:v>
                </c:pt>
              </c:strCache>
            </c:strRef>
          </c:cat>
          <c:val>
            <c:numRef>
              <c:f>'C&amp;I'!$D$4:$D$19</c:f>
              <c:numCache>
                <c:formatCode>#,##0</c:formatCode>
                <c:ptCount val="16"/>
                <c:pt idx="0">
                  <c:v>301200</c:v>
                </c:pt>
                <c:pt idx="1">
                  <c:v>248700</c:v>
                </c:pt>
                <c:pt idx="2">
                  <c:v>30100</c:v>
                </c:pt>
                <c:pt idx="3">
                  <c:v>38400</c:v>
                </c:pt>
                <c:pt idx="4">
                  <c:v>8700</c:v>
                </c:pt>
                <c:pt idx="5">
                  <c:v>119400</c:v>
                </c:pt>
                <c:pt idx="6">
                  <c:v>198300</c:v>
                </c:pt>
                <c:pt idx="7">
                  <c:v>293700</c:v>
                </c:pt>
                <c:pt idx="8">
                  <c:v>-18100</c:v>
                </c:pt>
                <c:pt idx="9">
                  <c:v>78800</c:v>
                </c:pt>
                <c:pt idx="10">
                  <c:v>177900</c:v>
                </c:pt>
                <c:pt idx="11">
                  <c:v>0</c:v>
                </c:pt>
                <c:pt idx="12">
                  <c:v>24800</c:v>
                </c:pt>
                <c:pt idx="13">
                  <c:v>500</c:v>
                </c:pt>
                <c:pt idx="14">
                  <c:v>-200</c:v>
                </c:pt>
                <c:pt idx="15">
                  <c:v>571200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F-458E-B98C-73D6782F83EB}"/>
            </c:ext>
          </c:extLst>
        </c:ser>
        <c:ser>
          <c:idx val="2"/>
          <c:order val="2"/>
          <c:tx>
            <c:strRef>
              <c:f>'C&amp;I'!$F$3</c:f>
              <c:strCache>
                <c:ptCount val="1"/>
                <c:pt idx="0">
                  <c:v>Recycled 2012-13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'C&amp;I'!$A$4:$A$22</c:f>
              <c:strCache>
                <c:ptCount val="19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  <c:pt idx="16">
                  <c:v>Other recyclables (a)</c:v>
                </c:pt>
                <c:pt idx="17">
                  <c:v>Other(e)</c:v>
                </c:pt>
                <c:pt idx="18">
                  <c:v>Other (non-rec waste) (c)</c:v>
                </c:pt>
              </c:strCache>
            </c:strRef>
          </c:cat>
          <c:val>
            <c:numRef>
              <c:f>'C&amp;I'!$F$4:$F$19</c:f>
              <c:numCache>
                <c:formatCode>#,##0</c:formatCode>
                <c:ptCount val="16"/>
                <c:pt idx="0">
                  <c:v>491500</c:v>
                </c:pt>
                <c:pt idx="1">
                  <c:v>39000</c:v>
                </c:pt>
                <c:pt idx="2">
                  <c:v>67500</c:v>
                </c:pt>
                <c:pt idx="3">
                  <c:v>762500</c:v>
                </c:pt>
                <c:pt idx="4">
                  <c:v>137500</c:v>
                </c:pt>
                <c:pt idx="5">
                  <c:v>290000</c:v>
                </c:pt>
                <c:pt idx="6">
                  <c:v>62000</c:v>
                </c:pt>
                <c:pt idx="7">
                  <c:v>37500</c:v>
                </c:pt>
                <c:pt idx="8">
                  <c:v>384500</c:v>
                </c:pt>
                <c:pt idx="9">
                  <c:v>178500</c:v>
                </c:pt>
                <c:pt idx="10">
                  <c:v>306000</c:v>
                </c:pt>
                <c:pt idx="11">
                  <c:v>5500</c:v>
                </c:pt>
                <c:pt idx="12">
                  <c:v>58000</c:v>
                </c:pt>
                <c:pt idx="13">
                  <c:v>19000</c:v>
                </c:pt>
                <c:pt idx="14">
                  <c:v>2000</c:v>
                </c:pt>
                <c:pt idx="15">
                  <c:v>18500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CF-458E-B98C-73D6782F83EB}"/>
            </c:ext>
          </c:extLst>
        </c:ser>
        <c:ser>
          <c:idx val="5"/>
          <c:order val="3"/>
          <c:tx>
            <c:strRef>
              <c:f>'C&amp;I'!$G$3</c:f>
              <c:strCache>
                <c:ptCount val="1"/>
                <c:pt idx="0">
                  <c:v>Recycled 2014-15</c:v>
                </c:pt>
              </c:strCache>
            </c:strRef>
          </c:tx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strRef>
              <c:f>'C&amp;I'!$A$4:$A$19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'C&amp;I'!$G$4:$G$19</c:f>
              <c:numCache>
                <c:formatCode>#,##0</c:formatCode>
                <c:ptCount val="16"/>
                <c:pt idx="0">
                  <c:v>431700</c:v>
                </c:pt>
                <c:pt idx="1">
                  <c:v>31700</c:v>
                </c:pt>
                <c:pt idx="2">
                  <c:v>59300</c:v>
                </c:pt>
                <c:pt idx="3">
                  <c:v>520200</c:v>
                </c:pt>
                <c:pt idx="4">
                  <c:v>93900</c:v>
                </c:pt>
                <c:pt idx="5">
                  <c:v>365100</c:v>
                </c:pt>
                <c:pt idx="6">
                  <c:v>118800</c:v>
                </c:pt>
                <c:pt idx="7">
                  <c:v>224300</c:v>
                </c:pt>
                <c:pt idx="8">
                  <c:v>165400</c:v>
                </c:pt>
                <c:pt idx="9">
                  <c:v>233700</c:v>
                </c:pt>
                <c:pt idx="10">
                  <c:v>491100</c:v>
                </c:pt>
                <c:pt idx="11">
                  <c:v>19200</c:v>
                </c:pt>
                <c:pt idx="12">
                  <c:v>100700</c:v>
                </c:pt>
                <c:pt idx="13">
                  <c:v>100</c:v>
                </c:pt>
                <c:pt idx="14">
                  <c:v>100</c:v>
                </c:pt>
                <c:pt idx="15">
                  <c:v>17100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CF-458E-B98C-73D6782F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148160"/>
        <c:axId val="288148552"/>
      </c:barChart>
      <c:lineChart>
        <c:grouping val="standard"/>
        <c:varyColors val="0"/>
        <c:ser>
          <c:idx val="3"/>
          <c:order val="4"/>
          <c:tx>
            <c:strRef>
              <c:f>'C&amp;I'!$L$3</c:f>
              <c:strCache>
                <c:ptCount val="1"/>
                <c:pt idx="0">
                  <c:v>% Recovery 2012-13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ln cap="sq"/>
            </c:spPr>
          </c:marker>
          <c:cat>
            <c:strRef>
              <c:f>'C&amp;I'!$A$4:$A$19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'C&amp;I'!$L$4:$L$19</c:f>
              <c:numCache>
                <c:formatCode>0%</c:formatCode>
                <c:ptCount val="16"/>
                <c:pt idx="0">
                  <c:v>0.7082132564841499</c:v>
                </c:pt>
                <c:pt idx="1">
                  <c:v>0.11854103343465046</c:v>
                </c:pt>
                <c:pt idx="2">
                  <c:v>0.6398104265402843</c:v>
                </c:pt>
                <c:pt idx="3">
                  <c:v>0.96825396825396826</c:v>
                </c:pt>
                <c:pt idx="4">
                  <c:v>0.95818815331010454</c:v>
                </c:pt>
                <c:pt idx="5">
                  <c:v>0.75718015665796345</c:v>
                </c:pt>
                <c:pt idx="6">
                  <c:v>0.11643192488262911</c:v>
                </c:pt>
                <c:pt idx="7">
                  <c:v>0.18292682926829268</c:v>
                </c:pt>
                <c:pt idx="8">
                  <c:v>0.91547619047619044</c:v>
                </c:pt>
                <c:pt idx="9">
                  <c:v>0.83411214953271029</c:v>
                </c:pt>
                <c:pt idx="10">
                  <c:v>0.79172056921086675</c:v>
                </c:pt>
                <c:pt idx="11">
                  <c:v>0.39285714285714285</c:v>
                </c:pt>
                <c:pt idx="12">
                  <c:v>0.76821192052980136</c:v>
                </c:pt>
                <c:pt idx="13">
                  <c:v>0.23749999999999999</c:v>
                </c:pt>
                <c:pt idx="14">
                  <c:v>0.18181818181818182</c:v>
                </c:pt>
                <c:pt idx="15">
                  <c:v>4.8239895697522815E-2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CF-458E-B98C-73D6782F83EB}"/>
            </c:ext>
          </c:extLst>
        </c:ser>
        <c:ser>
          <c:idx val="4"/>
          <c:order val="5"/>
          <c:tx>
            <c:strRef>
              <c:f>'C&amp;I'!$M$3</c:f>
              <c:strCache>
                <c:ptCount val="1"/>
                <c:pt idx="0">
                  <c:v>% Recovery 2014-15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'C&amp;I'!$A$4:$A$19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Food</c:v>
                </c:pt>
                <c:pt idx="7">
                  <c:v>Timber</c:v>
                </c:pt>
                <c:pt idx="8">
                  <c:v>Other Organics(d)</c:v>
                </c:pt>
                <c:pt idx="9">
                  <c:v>Concrete/Brick/Tiles</c:v>
                </c:pt>
                <c:pt idx="10">
                  <c:v>Sand/Soil/Rubble</c:v>
                </c:pt>
                <c:pt idx="11">
                  <c:v>Plasterboard</c:v>
                </c:pt>
                <c:pt idx="12">
                  <c:v>Rubber </c:v>
                </c:pt>
                <c:pt idx="13">
                  <c:v>Textiles</c:v>
                </c:pt>
                <c:pt idx="14">
                  <c:v>Ewaste</c:v>
                </c:pt>
                <c:pt idx="15">
                  <c:v>Other</c:v>
                </c:pt>
              </c:strCache>
            </c:strRef>
          </c:cat>
          <c:val>
            <c:numRef>
              <c:f>'C&amp;I'!$M$4:$M$19</c:f>
              <c:numCache>
                <c:formatCode>0%</c:formatCode>
                <c:ptCount val="16"/>
                <c:pt idx="0">
                  <c:v>0.58902988129349165</c:v>
                </c:pt>
                <c:pt idx="1">
                  <c:v>0.11305278174037089</c:v>
                </c:pt>
                <c:pt idx="2">
                  <c:v>0.66331096196868011</c:v>
                </c:pt>
                <c:pt idx="3">
                  <c:v>0.93125671321160042</c:v>
                </c:pt>
                <c:pt idx="4">
                  <c:v>0.91520467836257313</c:v>
                </c:pt>
                <c:pt idx="5">
                  <c:v>0.75356037151702782</c:v>
                </c:pt>
                <c:pt idx="6">
                  <c:v>0.37464522232734154</c:v>
                </c:pt>
                <c:pt idx="7">
                  <c:v>0.43301158301158299</c:v>
                </c:pt>
                <c:pt idx="8">
                  <c:v>1.1228784792939579</c:v>
                </c:pt>
                <c:pt idx="9">
                  <c:v>0.74783999999999995</c:v>
                </c:pt>
                <c:pt idx="10">
                  <c:v>0.73408071748878923</c:v>
                </c:pt>
                <c:pt idx="11">
                  <c:v>1</c:v>
                </c:pt>
                <c:pt idx="12">
                  <c:v>0.80239043824701195</c:v>
                </c:pt>
                <c:pt idx="13">
                  <c:v>0.16666666666666666</c:v>
                </c:pt>
                <c:pt idx="14">
                  <c:v>-1</c:v>
                </c:pt>
                <c:pt idx="15">
                  <c:v>2.9066802651708312E-2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CF-458E-B98C-73D6782F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79352"/>
        <c:axId val="290076672"/>
      </c:lineChart>
      <c:catAx>
        <c:axId val="28814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88148552"/>
        <c:crosses val="autoZero"/>
        <c:auto val="1"/>
        <c:lblAlgn val="ctr"/>
        <c:lblOffset val="100"/>
        <c:noMultiLvlLbl val="0"/>
      </c:catAx>
      <c:valAx>
        <c:axId val="288148552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Waste Generated (tonnes)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8148160"/>
        <c:crosses val="autoZero"/>
        <c:crossBetween val="between"/>
        <c:majorUnit val="100000"/>
      </c:valAx>
      <c:valAx>
        <c:axId val="29007667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Recycling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90479352"/>
        <c:crosses val="max"/>
        <c:crossBetween val="between"/>
      </c:valAx>
      <c:catAx>
        <c:axId val="290479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00766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'C&amp;D'!$C$3</c:f>
              <c:strCache>
                <c:ptCount val="1"/>
                <c:pt idx="0">
                  <c:v>Disposed 2012-13</c:v>
                </c:pt>
              </c:strCache>
            </c:strRef>
          </c:tx>
          <c:spPr>
            <a:solidFill>
              <a:srgbClr val="FCD5B5"/>
            </a:solidFill>
          </c:spPr>
          <c:invertIfNegative val="0"/>
          <c:cat>
            <c:strRef>
              <c:f>'C&amp;D'!$A$4:$A$19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  <c:pt idx="13">
                  <c:v>Other recyclables (a)</c:v>
                </c:pt>
                <c:pt idx="14">
                  <c:v>Other(e)</c:v>
                </c:pt>
                <c:pt idx="15">
                  <c:v>Other (non-rec waste) (c)</c:v>
                </c:pt>
              </c:strCache>
            </c:strRef>
          </c:cat>
          <c:val>
            <c:numRef>
              <c:f>'C&amp;D'!$C$4:$C$16</c:f>
              <c:numCache>
                <c:formatCode>#,##0</c:formatCode>
                <c:ptCount val="13"/>
                <c:pt idx="0">
                  <c:v>23500</c:v>
                </c:pt>
                <c:pt idx="1">
                  <c:v>22500</c:v>
                </c:pt>
                <c:pt idx="2">
                  <c:v>3500</c:v>
                </c:pt>
                <c:pt idx="3">
                  <c:v>37500</c:v>
                </c:pt>
                <c:pt idx="4">
                  <c:v>5000</c:v>
                </c:pt>
                <c:pt idx="5">
                  <c:v>28000</c:v>
                </c:pt>
                <c:pt idx="6">
                  <c:v>161000</c:v>
                </c:pt>
                <c:pt idx="7">
                  <c:v>413500</c:v>
                </c:pt>
                <c:pt idx="8">
                  <c:v>2500</c:v>
                </c:pt>
                <c:pt idx="9">
                  <c:v>182500</c:v>
                </c:pt>
                <c:pt idx="10">
                  <c:v>29500.117393472683</c:v>
                </c:pt>
                <c:pt idx="11">
                  <c:v>10500</c:v>
                </c:pt>
                <c:pt idx="12">
                  <c:v>1269000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A-4676-9CA7-F3DC66BAFF70}"/>
            </c:ext>
          </c:extLst>
        </c:ser>
        <c:ser>
          <c:idx val="1"/>
          <c:order val="1"/>
          <c:tx>
            <c:strRef>
              <c:f>'C&amp;D'!$D$3</c:f>
              <c:strCache>
                <c:ptCount val="1"/>
                <c:pt idx="0">
                  <c:v>Disposed 2014-15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'C&amp;D'!$A$4:$A$19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  <c:pt idx="13">
                  <c:v>Other recyclables (a)</c:v>
                </c:pt>
                <c:pt idx="14">
                  <c:v>Other(e)</c:v>
                </c:pt>
                <c:pt idx="15">
                  <c:v>Other (non-rec waste) (c)</c:v>
                </c:pt>
              </c:strCache>
            </c:strRef>
          </c:cat>
          <c:val>
            <c:numRef>
              <c:f>'C&amp;D'!$D$4:$D$16</c:f>
              <c:numCache>
                <c:formatCode>#,##0</c:formatCode>
                <c:ptCount val="13"/>
                <c:pt idx="0">
                  <c:v>22800</c:v>
                </c:pt>
                <c:pt idx="1">
                  <c:v>20500</c:v>
                </c:pt>
                <c:pt idx="2">
                  <c:v>-1000</c:v>
                </c:pt>
                <c:pt idx="3">
                  <c:v>31800</c:v>
                </c:pt>
                <c:pt idx="4">
                  <c:v>7500</c:v>
                </c:pt>
                <c:pt idx="5">
                  <c:v>123400</c:v>
                </c:pt>
                <c:pt idx="6">
                  <c:v>147600</c:v>
                </c:pt>
                <c:pt idx="7">
                  <c:v>306500</c:v>
                </c:pt>
                <c:pt idx="8">
                  <c:v>0</c:v>
                </c:pt>
                <c:pt idx="9">
                  <c:v>135200</c:v>
                </c:pt>
                <c:pt idx="10">
                  <c:v>400</c:v>
                </c:pt>
                <c:pt idx="11">
                  <c:v>200</c:v>
                </c:pt>
                <c:pt idx="12">
                  <c:v>1016500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A-4676-9CA7-F3DC66BAFF70}"/>
            </c:ext>
          </c:extLst>
        </c:ser>
        <c:ser>
          <c:idx val="2"/>
          <c:order val="2"/>
          <c:tx>
            <c:strRef>
              <c:f>'C&amp;D'!$F$3</c:f>
              <c:strCache>
                <c:ptCount val="1"/>
                <c:pt idx="0">
                  <c:v>Recycled 2012-13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strRef>
              <c:f>'C&amp;D'!$A$4:$A$19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  <c:pt idx="13">
                  <c:v>Other recyclables (a)</c:v>
                </c:pt>
                <c:pt idx="14">
                  <c:v>Other(e)</c:v>
                </c:pt>
                <c:pt idx="15">
                  <c:v>Other (non-rec waste) (c)</c:v>
                </c:pt>
              </c:strCache>
            </c:strRef>
          </c:cat>
          <c:val>
            <c:numRef>
              <c:f>'C&amp;D'!$F$4:$F$16</c:f>
              <c:numCache>
                <c:formatCode>#,##0</c:formatCode>
                <c:ptCount val="13"/>
                <c:pt idx="0">
                  <c:v>0</c:v>
                </c:pt>
                <c:pt idx="1">
                  <c:v>1500</c:v>
                </c:pt>
                <c:pt idx="2">
                  <c:v>6500</c:v>
                </c:pt>
                <c:pt idx="3">
                  <c:v>250000</c:v>
                </c:pt>
                <c:pt idx="4">
                  <c:v>11000</c:v>
                </c:pt>
                <c:pt idx="5">
                  <c:v>43500</c:v>
                </c:pt>
                <c:pt idx="6">
                  <c:v>113000</c:v>
                </c:pt>
                <c:pt idx="7">
                  <c:v>2039500</c:v>
                </c:pt>
                <c:pt idx="8">
                  <c:v>594000</c:v>
                </c:pt>
                <c:pt idx="9">
                  <c:v>739000</c:v>
                </c:pt>
                <c:pt idx="10">
                  <c:v>18500</c:v>
                </c:pt>
                <c:pt idx="11">
                  <c:v>0</c:v>
                </c:pt>
                <c:pt idx="12">
                  <c:v>978000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A-4676-9CA7-F3DC66BAFF70}"/>
            </c:ext>
          </c:extLst>
        </c:ser>
        <c:ser>
          <c:idx val="3"/>
          <c:order val="3"/>
          <c:tx>
            <c:strRef>
              <c:f>'C&amp;D'!$G$3</c:f>
              <c:strCache>
                <c:ptCount val="1"/>
                <c:pt idx="0">
                  <c:v>Recycled 2014-15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'C&amp;D'!$A$4:$A$19</c:f>
              <c:strCache>
                <c:ptCount val="16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  <c:pt idx="13">
                  <c:v>Other recyclables (a)</c:v>
                </c:pt>
                <c:pt idx="14">
                  <c:v>Other(e)</c:v>
                </c:pt>
                <c:pt idx="15">
                  <c:v>Other (non-rec waste) (c)</c:v>
                </c:pt>
              </c:strCache>
            </c:strRef>
          </c:cat>
          <c:val>
            <c:numRef>
              <c:f>'C&amp;D'!$G$4:$G$16</c:f>
              <c:numCache>
                <c:formatCode>#,##0</c:formatCode>
                <c:ptCount val="13"/>
                <c:pt idx="0">
                  <c:v>0</c:v>
                </c:pt>
                <c:pt idx="1">
                  <c:v>1100</c:v>
                </c:pt>
                <c:pt idx="2">
                  <c:v>6100</c:v>
                </c:pt>
                <c:pt idx="3">
                  <c:v>433500</c:v>
                </c:pt>
                <c:pt idx="4">
                  <c:v>46500</c:v>
                </c:pt>
                <c:pt idx="5">
                  <c:v>76900</c:v>
                </c:pt>
                <c:pt idx="6">
                  <c:v>95400</c:v>
                </c:pt>
                <c:pt idx="7">
                  <c:v>2026500</c:v>
                </c:pt>
                <c:pt idx="8">
                  <c:v>550600</c:v>
                </c:pt>
                <c:pt idx="9">
                  <c:v>452900</c:v>
                </c:pt>
                <c:pt idx="10">
                  <c:v>0</c:v>
                </c:pt>
                <c:pt idx="11">
                  <c:v>0</c:v>
                </c:pt>
                <c:pt idx="12">
                  <c:v>688900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A-4676-9CA7-F3DC66BA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68120"/>
        <c:axId val="291368512"/>
      </c:barChart>
      <c:lineChart>
        <c:grouping val="standard"/>
        <c:varyColors val="0"/>
        <c:ser>
          <c:idx val="4"/>
          <c:order val="4"/>
          <c:tx>
            <c:strRef>
              <c:f>'C&amp;D'!$M$3</c:f>
              <c:strCache>
                <c:ptCount val="1"/>
                <c:pt idx="0">
                  <c:v>Recycling Rate 2012-13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'C&amp;D'!$A$4:$A$16</c:f>
              <c:strCache>
                <c:ptCount val="13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</c:strCache>
            </c:strRef>
          </c:cat>
          <c:val>
            <c:numRef>
              <c:f>'C&amp;D'!$M$4:$M$16</c:f>
              <c:numCache>
                <c:formatCode>0%</c:formatCode>
                <c:ptCount val="13"/>
                <c:pt idx="0">
                  <c:v>0</c:v>
                </c:pt>
                <c:pt idx="1">
                  <c:v>6.25E-2</c:v>
                </c:pt>
                <c:pt idx="2">
                  <c:v>0.65</c:v>
                </c:pt>
                <c:pt idx="3">
                  <c:v>0.86956521739130432</c:v>
                </c:pt>
                <c:pt idx="4">
                  <c:v>0.6875</c:v>
                </c:pt>
                <c:pt idx="5">
                  <c:v>0.60839160839160844</c:v>
                </c:pt>
                <c:pt idx="6">
                  <c:v>0.41240875912408759</c:v>
                </c:pt>
                <c:pt idx="7">
                  <c:v>0.83143090093762739</c:v>
                </c:pt>
                <c:pt idx="8">
                  <c:v>0.99580888516345345</c:v>
                </c:pt>
                <c:pt idx="9">
                  <c:v>0.80195333695062399</c:v>
                </c:pt>
                <c:pt idx="10">
                  <c:v>0.38541572405645264</c:v>
                </c:pt>
                <c:pt idx="11">
                  <c:v>0</c:v>
                </c:pt>
                <c:pt idx="12">
                  <c:v>0.43524699599465955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4A-4676-9CA7-F3DC66BAFF70}"/>
            </c:ext>
          </c:extLst>
        </c:ser>
        <c:ser>
          <c:idx val="5"/>
          <c:order val="5"/>
          <c:tx>
            <c:strRef>
              <c:f>'C&amp;D'!$N$3</c:f>
              <c:strCache>
                <c:ptCount val="1"/>
                <c:pt idx="0">
                  <c:v>Recycling Rate 2014-15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cat>
            <c:strRef>
              <c:f>'C&amp;D'!$A$4:$A$16</c:f>
              <c:strCache>
                <c:ptCount val="13"/>
                <c:pt idx="0">
                  <c:v>Paper  &amp; Cardboard</c:v>
                </c:pt>
                <c:pt idx="1">
                  <c:v>Plastic</c:v>
                </c:pt>
                <c:pt idx="2">
                  <c:v>Glass</c:v>
                </c:pt>
                <c:pt idx="3">
                  <c:v>Ferrous</c:v>
                </c:pt>
                <c:pt idx="4">
                  <c:v>Non-ferrous</c:v>
                </c:pt>
                <c:pt idx="5">
                  <c:v>Garden organics</c:v>
                </c:pt>
                <c:pt idx="6">
                  <c:v>Timber</c:v>
                </c:pt>
                <c:pt idx="7">
                  <c:v>Concrete/Brick/Tiles</c:v>
                </c:pt>
                <c:pt idx="8">
                  <c:v>Asphalt</c:v>
                </c:pt>
                <c:pt idx="9">
                  <c:v>Sand/Soil/Rubble</c:v>
                </c:pt>
                <c:pt idx="10">
                  <c:v>Plasterboard</c:v>
                </c:pt>
                <c:pt idx="11">
                  <c:v>Textiles</c:v>
                </c:pt>
                <c:pt idx="12">
                  <c:v>Other</c:v>
                </c:pt>
              </c:strCache>
            </c:strRef>
          </c:cat>
          <c:val>
            <c:numRef>
              <c:f>'C&amp;D'!$N$4:$N$16</c:f>
              <c:numCache>
                <c:formatCode>0%</c:formatCode>
                <c:ptCount val="13"/>
                <c:pt idx="0">
                  <c:v>0</c:v>
                </c:pt>
                <c:pt idx="1">
                  <c:v>5.0925925925925923E-2</c:v>
                </c:pt>
                <c:pt idx="2">
                  <c:v>1.196078431372549</c:v>
                </c:pt>
                <c:pt idx="3">
                  <c:v>0.93165699548678271</c:v>
                </c:pt>
                <c:pt idx="4">
                  <c:v>0.86111111111111116</c:v>
                </c:pt>
                <c:pt idx="5">
                  <c:v>0.38392411382925612</c:v>
                </c:pt>
                <c:pt idx="6">
                  <c:v>0.3925925925925926</c:v>
                </c:pt>
                <c:pt idx="7">
                  <c:v>0.86862408915559364</c:v>
                </c:pt>
                <c:pt idx="8">
                  <c:v>1</c:v>
                </c:pt>
                <c:pt idx="9">
                  <c:v>0.77010712463866693</c:v>
                </c:pt>
                <c:pt idx="10">
                  <c:v>0</c:v>
                </c:pt>
                <c:pt idx="11">
                  <c:v>0</c:v>
                </c:pt>
                <c:pt idx="12">
                  <c:v>0.40395215198780343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4A-4676-9CA7-F3DC66BA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34568"/>
        <c:axId val="291368904"/>
      </c:lineChart>
      <c:catAx>
        <c:axId val="29136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50"/>
            </a:pPr>
            <a:endParaRPr lang="en-US"/>
          </a:p>
        </c:txPr>
        <c:crossAx val="291368512"/>
        <c:crosses val="autoZero"/>
        <c:auto val="1"/>
        <c:lblAlgn val="ctr"/>
        <c:lblOffset val="100"/>
        <c:noMultiLvlLbl val="0"/>
      </c:catAx>
      <c:valAx>
        <c:axId val="291368512"/>
        <c:scaling>
          <c:orientation val="minMax"/>
          <c:max val="24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Waste Generated (tonnes)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1368120"/>
        <c:crosses val="autoZero"/>
        <c:crossBetween val="between"/>
        <c:majorUnit val="200000"/>
      </c:valAx>
      <c:valAx>
        <c:axId val="291368904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Recycling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90934568"/>
        <c:crosses val="max"/>
        <c:crossBetween val="between"/>
      </c:valAx>
      <c:catAx>
        <c:axId val="290934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13689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Com_Per_Cap!$A$4</c:f>
              <c:strCache>
                <c:ptCount val="1"/>
                <c:pt idx="0">
                  <c:v>2010-11 (kg per capita)</c:v>
                </c:pt>
              </c:strCache>
            </c:strRef>
          </c:tx>
          <c:invertIfNegative val="0"/>
          <c:cat>
            <c:strRef>
              <c:f>Com_Per_Cap!$B$1:$J$1</c:f>
              <c:strCache>
                <c:ptCount val="9"/>
                <c:pt idx="0">
                  <c:v>NSW</c:v>
                </c:pt>
                <c:pt idx="2">
                  <c:v>SMA</c:v>
                </c:pt>
                <c:pt idx="3">
                  <c:v>ERA</c:v>
                </c:pt>
                <c:pt idx="4">
                  <c:v>RRA</c:v>
                </c:pt>
                <c:pt idx="5">
                  <c:v>Rest NSW</c:v>
                </c:pt>
                <c:pt idx="6">
                  <c:v>Mun</c:v>
                </c:pt>
                <c:pt idx="7">
                  <c:v>C&amp;I</c:v>
                </c:pt>
                <c:pt idx="8">
                  <c:v>C&amp;D</c:v>
                </c:pt>
              </c:strCache>
            </c:strRef>
          </c:cat>
          <c:val>
            <c:numRef>
              <c:f>Com_Per_Cap!$B$4:$J$4</c:f>
              <c:numCache>
                <c:formatCode>#,##0</c:formatCode>
                <c:ptCount val="9"/>
                <c:pt idx="0">
                  <c:v>2370.4854925749441</c:v>
                </c:pt>
                <c:pt idx="2">
                  <c:v>2576.0236288220281</c:v>
                </c:pt>
                <c:pt idx="3">
                  <c:v>2746.3351504497487</c:v>
                </c:pt>
                <c:pt idx="4">
                  <c:v>1472.8168403967816</c:v>
                </c:pt>
                <c:pt idx="5">
                  <c:v>1731.1258707948666</c:v>
                </c:pt>
                <c:pt idx="6">
                  <c:v>659</c:v>
                </c:pt>
                <c:pt idx="7">
                  <c:v>755</c:v>
                </c:pt>
                <c:pt idx="8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1-467F-9322-18C99438297A}"/>
            </c:ext>
          </c:extLst>
        </c:ser>
        <c:ser>
          <c:idx val="0"/>
          <c:order val="1"/>
          <c:tx>
            <c:strRef>
              <c:f>Com_Per_Cap!$A$3</c:f>
              <c:strCache>
                <c:ptCount val="1"/>
                <c:pt idx="0">
                  <c:v>2012-13 (kg per capita)</c:v>
                </c:pt>
              </c:strCache>
            </c:strRef>
          </c:tx>
          <c:invertIfNegative val="0"/>
          <c:cat>
            <c:strRef>
              <c:f>Com_Per_Cap!$B$1:$J$1</c:f>
              <c:strCache>
                <c:ptCount val="9"/>
                <c:pt idx="0">
                  <c:v>NSW</c:v>
                </c:pt>
                <c:pt idx="2">
                  <c:v>SMA</c:v>
                </c:pt>
                <c:pt idx="3">
                  <c:v>ERA</c:v>
                </c:pt>
                <c:pt idx="4">
                  <c:v>RRA</c:v>
                </c:pt>
                <c:pt idx="5">
                  <c:v>Rest NSW</c:v>
                </c:pt>
                <c:pt idx="6">
                  <c:v>Mun</c:v>
                </c:pt>
                <c:pt idx="7">
                  <c:v>C&amp;I</c:v>
                </c:pt>
                <c:pt idx="8">
                  <c:v>C&amp;D</c:v>
                </c:pt>
              </c:strCache>
            </c:strRef>
          </c:cat>
          <c:val>
            <c:numRef>
              <c:f>Com_Per_Cap!$B$3:$J$3</c:f>
              <c:numCache>
                <c:formatCode>#,##0</c:formatCode>
                <c:ptCount val="9"/>
                <c:pt idx="0">
                  <c:v>2341</c:v>
                </c:pt>
                <c:pt idx="2">
                  <c:v>2622</c:v>
                </c:pt>
                <c:pt idx="3">
                  <c:v>2492</c:v>
                </c:pt>
                <c:pt idx="4">
                  <c:v>1293</c:v>
                </c:pt>
                <c:pt idx="5">
                  <c:v>1771</c:v>
                </c:pt>
                <c:pt idx="6">
                  <c:v>730</c:v>
                </c:pt>
                <c:pt idx="7">
                  <c:v>653</c:v>
                </c:pt>
                <c:pt idx="8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1-467F-9322-18C99438297A}"/>
            </c:ext>
          </c:extLst>
        </c:ser>
        <c:ser>
          <c:idx val="1"/>
          <c:order val="2"/>
          <c:tx>
            <c:strRef>
              <c:f>Com_Per_Cap!$A$2</c:f>
              <c:strCache>
                <c:ptCount val="1"/>
                <c:pt idx="0">
                  <c:v>2014-15 (kg per capita)</c:v>
                </c:pt>
              </c:strCache>
            </c:strRef>
          </c:tx>
          <c:invertIfNegative val="0"/>
          <c:cat>
            <c:strRef>
              <c:f>Com_Per_Cap!$B$1:$J$1</c:f>
              <c:strCache>
                <c:ptCount val="9"/>
                <c:pt idx="0">
                  <c:v>NSW</c:v>
                </c:pt>
                <c:pt idx="2">
                  <c:v>SMA</c:v>
                </c:pt>
                <c:pt idx="3">
                  <c:v>ERA</c:v>
                </c:pt>
                <c:pt idx="4">
                  <c:v>RRA</c:v>
                </c:pt>
                <c:pt idx="5">
                  <c:v>Rest NSW</c:v>
                </c:pt>
                <c:pt idx="6">
                  <c:v>Mun</c:v>
                </c:pt>
                <c:pt idx="7">
                  <c:v>C&amp;I</c:v>
                </c:pt>
                <c:pt idx="8">
                  <c:v>C&amp;D</c:v>
                </c:pt>
              </c:strCache>
            </c:strRef>
          </c:cat>
          <c:val>
            <c:numRef>
              <c:f>Com_Per_Cap!$B$2:$J$2</c:f>
              <c:numCache>
                <c:formatCode>#,##0</c:formatCode>
                <c:ptCount val="9"/>
                <c:pt idx="0">
                  <c:v>2202.6393171319933</c:v>
                </c:pt>
                <c:pt idx="2">
                  <c:v>2355.8675623693402</c:v>
                </c:pt>
                <c:pt idx="3">
                  <c:v>2416.3414976153845</c:v>
                </c:pt>
                <c:pt idx="4">
                  <c:v>1729.8507749836567</c:v>
                </c:pt>
                <c:pt idx="5">
                  <c:v>1619.5472701712581</c:v>
                </c:pt>
                <c:pt idx="6">
                  <c:v>715</c:v>
                </c:pt>
                <c:pt idx="7">
                  <c:v>625</c:v>
                </c:pt>
                <c:pt idx="8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1-467F-9322-18C99438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06208"/>
        <c:axId val="292406600"/>
      </c:barChart>
      <c:catAx>
        <c:axId val="29240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2406600"/>
        <c:crosses val="autoZero"/>
        <c:auto val="1"/>
        <c:lblAlgn val="ctr"/>
        <c:lblOffset val="100"/>
        <c:noMultiLvlLbl val="0"/>
      </c:catAx>
      <c:valAx>
        <c:axId val="292406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kg per capita per</a:t>
                </a:r>
                <a:r>
                  <a:rPr lang="en-AU" baseline="0"/>
                  <a:t> annum</a:t>
                </a:r>
                <a:endParaRPr lang="en-AU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240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98447069116359"/>
          <c:y val="0.85609762321376492"/>
          <c:w val="0.83289716058219998"/>
          <c:h val="9.345174876396264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</xdr:row>
      <xdr:rowOff>76200</xdr:rowOff>
    </xdr:from>
    <xdr:to>
      <xdr:col>13</xdr:col>
      <xdr:colOff>9524</xdr:colOff>
      <xdr:row>70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33</xdr:row>
      <xdr:rowOff>127908</xdr:rowOff>
    </xdr:from>
    <xdr:to>
      <xdr:col>11</xdr:col>
      <xdr:colOff>504825</xdr:colOff>
      <xdr:row>63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35</xdr:row>
      <xdr:rowOff>123825</xdr:rowOff>
    </xdr:from>
    <xdr:to>
      <xdr:col>14</xdr:col>
      <xdr:colOff>523875</xdr:colOff>
      <xdr:row>65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19050</xdr:rowOff>
    </xdr:from>
    <xdr:to>
      <xdr:col>12</xdr:col>
      <xdr:colOff>357188</xdr:colOff>
      <xdr:row>60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11</xdr:row>
      <xdr:rowOff>0</xdr:rowOff>
    </xdr:from>
    <xdr:to>
      <xdr:col>12</xdr:col>
      <xdr:colOff>323849</xdr:colOff>
      <xdr:row>28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a%20warr%20data%20unit%20-%20restricted/waste%20av%20-%20assessments/Progress%20Report%202014-15/2%20%20NSW%20Generation%20Summary%202014-15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NSW"/>
      <sheetName val="SMA"/>
      <sheetName val="ERA"/>
      <sheetName val="RRA"/>
      <sheetName val="Rest of NSW"/>
      <sheetName val="Levied"/>
      <sheetName val="GSR"/>
      <sheetName val="Old NRA"/>
      <sheetName val="Rec Rates"/>
      <sheetName val="Tonnes"/>
      <sheetName val="Per Capita"/>
      <sheetName val="Per HH"/>
      <sheetName val="Pop_HH"/>
      <sheetName val="TComp"/>
    </sheetNames>
    <sheetDataSet>
      <sheetData sheetId="0" refreshError="1"/>
      <sheetData sheetId="1">
        <row r="26">
          <cell r="R26">
            <v>0.62836233271986297</v>
          </cell>
        </row>
      </sheetData>
      <sheetData sheetId="2">
        <row r="26">
          <cell r="B26">
            <v>1249845.1092651573</v>
          </cell>
        </row>
      </sheetData>
      <sheetData sheetId="3">
        <row r="26">
          <cell r="B26">
            <v>418365.24490562506</v>
          </cell>
        </row>
      </sheetData>
      <sheetData sheetId="4">
        <row r="26">
          <cell r="B26">
            <v>298430.07913548691</v>
          </cell>
        </row>
      </sheetData>
      <sheetData sheetId="5">
        <row r="26">
          <cell r="B26">
            <v>302062.30710433738</v>
          </cell>
        </row>
      </sheetData>
      <sheetData sheetId="6" refreshError="1"/>
      <sheetData sheetId="7" refreshError="1"/>
      <sheetData sheetId="8">
        <row r="26">
          <cell r="B26">
            <v>600492.38623982423</v>
          </cell>
        </row>
      </sheetData>
      <sheetData sheetId="9">
        <row r="5">
          <cell r="E5">
            <v>0.62836233271986297</v>
          </cell>
        </row>
      </sheetData>
      <sheetData sheetId="10">
        <row r="4">
          <cell r="C4">
            <v>2268702.7404106064</v>
          </cell>
        </row>
      </sheetData>
      <sheetData sheetId="11">
        <row r="4">
          <cell r="C4">
            <v>301.79554502725114</v>
          </cell>
        </row>
        <row r="14">
          <cell r="J14">
            <v>2202.6393171319933</v>
          </cell>
        </row>
        <row r="15">
          <cell r="J15">
            <v>2341</v>
          </cell>
        </row>
        <row r="16">
          <cell r="J16">
            <v>2370.4854925749441</v>
          </cell>
        </row>
        <row r="58">
          <cell r="L58">
            <v>2355.8675623693402</v>
          </cell>
        </row>
        <row r="59">
          <cell r="L59">
            <v>2622</v>
          </cell>
        </row>
        <row r="60">
          <cell r="L60">
            <v>2576.0236288220281</v>
          </cell>
        </row>
        <row r="112">
          <cell r="L112">
            <v>2416.3414976153845</v>
          </cell>
        </row>
        <row r="113">
          <cell r="L113">
            <v>2492</v>
          </cell>
        </row>
        <row r="114">
          <cell r="L114">
            <v>2746.3351504497487</v>
          </cell>
        </row>
        <row r="166">
          <cell r="L166">
            <v>1729.8507749836567</v>
          </cell>
        </row>
        <row r="167">
          <cell r="L167">
            <v>1293</v>
          </cell>
        </row>
        <row r="168">
          <cell r="L168">
            <v>1472.8168403967816</v>
          </cell>
        </row>
        <row r="220">
          <cell r="L220">
            <v>1619.5472701712581</v>
          </cell>
        </row>
        <row r="221">
          <cell r="L221">
            <v>1771</v>
          </cell>
        </row>
        <row r="222">
          <cell r="L222">
            <v>1731.1258707948666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J53"/>
  <sheetViews>
    <sheetView topLeftCell="A11" workbookViewId="0">
      <selection activeCell="L34" sqref="L34"/>
    </sheetView>
  </sheetViews>
  <sheetFormatPr defaultRowHeight="11.25" x14ac:dyDescent="0.2"/>
  <cols>
    <col min="2" max="2" width="10.5" customWidth="1"/>
    <col min="3" max="3" width="10.1640625" bestFit="1" customWidth="1"/>
  </cols>
  <sheetData>
    <row r="2" spans="2:10" ht="15" x14ac:dyDescent="0.2">
      <c r="B2" s="113" t="s">
        <v>175</v>
      </c>
    </row>
    <row r="3" spans="2:10" ht="24" x14ac:dyDescent="0.2">
      <c r="B3" s="48"/>
      <c r="C3" s="51" t="s">
        <v>176</v>
      </c>
      <c r="D3" s="51" t="s">
        <v>152</v>
      </c>
      <c r="E3" s="51" t="s">
        <v>153</v>
      </c>
      <c r="F3" s="51" t="s">
        <v>154</v>
      </c>
      <c r="G3" s="51" t="s">
        <v>155</v>
      </c>
      <c r="H3" s="51" t="s">
        <v>156</v>
      </c>
      <c r="I3" s="51" t="s">
        <v>98</v>
      </c>
      <c r="J3" s="51" t="s">
        <v>157</v>
      </c>
    </row>
    <row r="4" spans="2:10" x14ac:dyDescent="0.2">
      <c r="B4" s="105" t="s">
        <v>56</v>
      </c>
      <c r="C4" s="106">
        <v>0.31</v>
      </c>
      <c r="D4" s="106">
        <v>0.33</v>
      </c>
      <c r="E4" s="106" t="s">
        <v>177</v>
      </c>
      <c r="F4" s="106">
        <v>0.44</v>
      </c>
      <c r="G4" s="106">
        <v>0.52</v>
      </c>
      <c r="H4" s="106">
        <v>0.55000000000000004</v>
      </c>
      <c r="I4" s="106">
        <v>0.58160341271546123</v>
      </c>
      <c r="J4" s="107">
        <v>0.66</v>
      </c>
    </row>
    <row r="5" spans="2:10" x14ac:dyDescent="0.2">
      <c r="B5" s="105" t="s">
        <v>50</v>
      </c>
      <c r="C5" s="106">
        <v>0.34</v>
      </c>
      <c r="D5" s="106">
        <v>0.38</v>
      </c>
      <c r="E5" s="106">
        <v>0.44</v>
      </c>
      <c r="F5" s="106">
        <v>0.52</v>
      </c>
      <c r="G5" s="106">
        <v>0.56999999999999995</v>
      </c>
      <c r="H5" s="106">
        <v>0.6</v>
      </c>
      <c r="I5" s="106">
        <v>0.58077286394796879</v>
      </c>
      <c r="J5" s="107">
        <v>0.63</v>
      </c>
    </row>
    <row r="6" spans="2:10" x14ac:dyDescent="0.2">
      <c r="B6" s="105" t="s">
        <v>51</v>
      </c>
      <c r="C6" s="106">
        <v>0.64</v>
      </c>
      <c r="D6" s="106">
        <v>0.62</v>
      </c>
      <c r="E6" s="106">
        <v>0.67</v>
      </c>
      <c r="F6" s="106">
        <v>0.73</v>
      </c>
      <c r="G6" s="106">
        <v>0.75</v>
      </c>
      <c r="H6" s="106">
        <v>0.69</v>
      </c>
      <c r="I6" s="106">
        <v>0.70735025590663436</v>
      </c>
      <c r="J6" s="107">
        <v>0.76</v>
      </c>
    </row>
    <row r="7" spans="2:10" ht="12" x14ac:dyDescent="0.2">
      <c r="B7" s="105" t="s">
        <v>158</v>
      </c>
      <c r="C7" s="106">
        <v>0.45</v>
      </c>
      <c r="D7" s="106">
        <v>0.46</v>
      </c>
      <c r="E7" s="106">
        <v>0.52</v>
      </c>
      <c r="F7" s="106">
        <v>0.59</v>
      </c>
      <c r="G7" s="106">
        <v>0.63</v>
      </c>
      <c r="H7" s="106">
        <v>0.62</v>
      </c>
      <c r="I7" s="106">
        <v>0.62836233271986297</v>
      </c>
      <c r="J7" s="108"/>
    </row>
    <row r="8" spans="2:10" ht="12" x14ac:dyDescent="0.2">
      <c r="B8" s="115" t="s">
        <v>178</v>
      </c>
    </row>
    <row r="10" spans="2:10" ht="15" x14ac:dyDescent="0.2">
      <c r="B10" s="113" t="s">
        <v>179</v>
      </c>
    </row>
    <row r="11" spans="2:10" ht="24" x14ac:dyDescent="0.2">
      <c r="B11" s="48"/>
      <c r="C11" s="51" t="s">
        <v>176</v>
      </c>
      <c r="D11" s="51" t="s">
        <v>152</v>
      </c>
      <c r="E11" s="51" t="s">
        <v>153</v>
      </c>
      <c r="F11" s="51" t="s">
        <v>154</v>
      </c>
      <c r="G11" s="51" t="s">
        <v>155</v>
      </c>
      <c r="H11" s="51" t="s">
        <v>156</v>
      </c>
      <c r="I11" s="51" t="s">
        <v>98</v>
      </c>
      <c r="J11" s="51" t="s">
        <v>157</v>
      </c>
    </row>
    <row r="12" spans="2:10" ht="12" x14ac:dyDescent="0.2">
      <c r="B12" s="117" t="s">
        <v>56</v>
      </c>
      <c r="C12" s="106">
        <v>0.31</v>
      </c>
      <c r="D12" s="106">
        <v>0.33</v>
      </c>
      <c r="E12" s="106">
        <v>0.38</v>
      </c>
      <c r="F12" s="106">
        <v>0.44</v>
      </c>
      <c r="G12" s="106">
        <v>0.52</v>
      </c>
      <c r="H12" s="106">
        <v>0.55000000000000004</v>
      </c>
      <c r="I12" s="106">
        <v>0.58160341271546123</v>
      </c>
      <c r="J12" s="107">
        <v>0.66</v>
      </c>
    </row>
    <row r="13" spans="2:10" ht="12" x14ac:dyDescent="0.2">
      <c r="B13" s="117" t="s">
        <v>50</v>
      </c>
      <c r="C13" s="106">
        <v>0.34</v>
      </c>
      <c r="D13" s="106">
        <v>0.38</v>
      </c>
      <c r="E13" s="106">
        <v>0.44</v>
      </c>
      <c r="F13" s="106">
        <v>0.52</v>
      </c>
      <c r="G13" s="106">
        <v>0.56999999999999995</v>
      </c>
      <c r="H13" s="106">
        <v>0.6</v>
      </c>
      <c r="I13" s="106">
        <v>0.58077286394796879</v>
      </c>
      <c r="J13" s="107">
        <v>0.63</v>
      </c>
    </row>
    <row r="14" spans="2:10" ht="12" x14ac:dyDescent="0.2">
      <c r="B14" s="117" t="s">
        <v>51</v>
      </c>
      <c r="C14" s="106">
        <v>0.64</v>
      </c>
      <c r="D14" s="106">
        <v>0.62</v>
      </c>
      <c r="E14" s="106">
        <v>0.67</v>
      </c>
      <c r="F14" s="106">
        <v>0.73</v>
      </c>
      <c r="G14" s="106">
        <v>0.75</v>
      </c>
      <c r="H14" s="106">
        <v>0.69</v>
      </c>
      <c r="I14" s="106">
        <v>0.70735025590663436</v>
      </c>
      <c r="J14" s="107">
        <v>0.76</v>
      </c>
    </row>
    <row r="15" spans="2:10" ht="12" x14ac:dyDescent="0.2">
      <c r="B15" s="117" t="s">
        <v>158</v>
      </c>
      <c r="C15" s="106">
        <v>0.45</v>
      </c>
      <c r="D15" s="106">
        <v>0.46</v>
      </c>
      <c r="E15" s="106">
        <v>0.52</v>
      </c>
      <c r="F15" s="106">
        <v>0.59</v>
      </c>
      <c r="G15" s="106">
        <v>0.63</v>
      </c>
      <c r="H15" s="106">
        <v>0.62</v>
      </c>
      <c r="I15" s="106">
        <v>0.62836233271986297</v>
      </c>
      <c r="J15" s="119"/>
    </row>
    <row r="17" spans="2:10" ht="15" x14ac:dyDescent="0.2">
      <c r="B17" s="113" t="s">
        <v>187</v>
      </c>
    </row>
    <row r="18" spans="2:10" ht="11.25" customHeight="1" x14ac:dyDescent="0.2">
      <c r="B18" s="118"/>
      <c r="C18" s="131" t="s">
        <v>0</v>
      </c>
      <c r="D18" s="131"/>
      <c r="E18" s="131"/>
      <c r="F18" s="131"/>
      <c r="G18" s="131"/>
      <c r="H18" s="131"/>
      <c r="I18" s="131"/>
      <c r="J18" s="131"/>
    </row>
    <row r="19" spans="2:10" ht="22.5" x14ac:dyDescent="0.2">
      <c r="B19" s="105"/>
      <c r="C19" s="119" t="s">
        <v>159</v>
      </c>
      <c r="D19" s="119" t="s">
        <v>152</v>
      </c>
      <c r="E19" s="119" t="s">
        <v>153</v>
      </c>
      <c r="F19" s="119" t="s">
        <v>154</v>
      </c>
      <c r="G19" s="119" t="s">
        <v>155</v>
      </c>
      <c r="H19" s="119" t="s">
        <v>156</v>
      </c>
      <c r="I19" s="119" t="s">
        <v>98</v>
      </c>
      <c r="J19" s="119" t="s">
        <v>157</v>
      </c>
    </row>
    <row r="20" spans="2:10" x14ac:dyDescent="0.2">
      <c r="B20" s="105" t="s">
        <v>56</v>
      </c>
      <c r="C20" s="106">
        <v>0.31</v>
      </c>
      <c r="D20" s="106">
        <v>0.33</v>
      </c>
      <c r="E20" s="114" t="s">
        <v>177</v>
      </c>
      <c r="F20" s="106">
        <v>0.44</v>
      </c>
      <c r="G20" s="106">
        <v>0.52</v>
      </c>
      <c r="H20" s="106">
        <v>0.55000000000000004</v>
      </c>
      <c r="I20" s="106">
        <v>0.58160341271546123</v>
      </c>
      <c r="J20" s="106">
        <v>0.66</v>
      </c>
    </row>
    <row r="21" spans="2:10" x14ac:dyDescent="0.2">
      <c r="B21" s="105" t="s">
        <v>50</v>
      </c>
      <c r="C21" s="106">
        <v>0.34</v>
      </c>
      <c r="D21" s="106">
        <v>0.38</v>
      </c>
      <c r="E21" s="106">
        <v>0.44</v>
      </c>
      <c r="F21" s="106">
        <v>0.52</v>
      </c>
      <c r="G21" s="106">
        <v>0.56999999999999995</v>
      </c>
      <c r="H21" s="106">
        <v>0.6</v>
      </c>
      <c r="I21" s="106">
        <v>0.58077286394796879</v>
      </c>
      <c r="J21" s="106">
        <v>0.63</v>
      </c>
    </row>
    <row r="22" spans="2:10" x14ac:dyDescent="0.2">
      <c r="B22" s="105" t="s">
        <v>51</v>
      </c>
      <c r="C22" s="106">
        <v>0.64</v>
      </c>
      <c r="D22" s="106">
        <v>0.62</v>
      </c>
      <c r="E22" s="106">
        <v>0.67</v>
      </c>
      <c r="F22" s="106">
        <v>0.73</v>
      </c>
      <c r="G22" s="106">
        <v>0.75</v>
      </c>
      <c r="H22" s="106">
        <v>0.69</v>
      </c>
      <c r="I22" s="106">
        <v>0.70735025590663436</v>
      </c>
      <c r="J22" s="106">
        <v>0.76</v>
      </c>
    </row>
    <row r="23" spans="2:10" x14ac:dyDescent="0.2">
      <c r="B23" s="105" t="s">
        <v>158</v>
      </c>
      <c r="C23" s="106">
        <v>0.45</v>
      </c>
      <c r="D23" s="106">
        <v>0.46</v>
      </c>
      <c r="E23" s="106">
        <v>0.52</v>
      </c>
      <c r="F23" s="106">
        <v>0.59</v>
      </c>
      <c r="G23" s="106">
        <v>0.63</v>
      </c>
      <c r="H23" s="106">
        <v>0.62</v>
      </c>
      <c r="I23" s="106">
        <v>0.62836233271986297</v>
      </c>
      <c r="J23" s="114"/>
    </row>
    <row r="24" spans="2:10" ht="11.25" customHeight="1" x14ac:dyDescent="0.2">
      <c r="B24" s="118"/>
      <c r="C24" s="130" t="s">
        <v>180</v>
      </c>
      <c r="D24" s="130"/>
      <c r="E24" s="130"/>
      <c r="F24" s="130"/>
      <c r="G24" s="130"/>
      <c r="H24" s="130"/>
      <c r="I24" s="130"/>
      <c r="J24" s="130"/>
    </row>
    <row r="25" spans="2:10" x14ac:dyDescent="0.2">
      <c r="B25" s="105"/>
      <c r="C25" s="119" t="s">
        <v>159</v>
      </c>
      <c r="D25" s="119" t="s">
        <v>152</v>
      </c>
      <c r="E25" s="119" t="s">
        <v>153</v>
      </c>
      <c r="F25" s="119" t="s">
        <v>154</v>
      </c>
      <c r="G25" s="119" t="s">
        <v>155</v>
      </c>
      <c r="H25" s="119" t="s">
        <v>156</v>
      </c>
      <c r="I25" s="119" t="s">
        <v>98</v>
      </c>
      <c r="J25" s="119"/>
    </row>
    <row r="26" spans="2:10" x14ac:dyDescent="0.2">
      <c r="B26" s="105" t="s">
        <v>56</v>
      </c>
      <c r="C26" s="106">
        <v>0.34</v>
      </c>
      <c r="D26" s="106">
        <v>0.37</v>
      </c>
      <c r="E26" s="114" t="s">
        <v>181</v>
      </c>
      <c r="F26" s="106">
        <v>0.51</v>
      </c>
      <c r="G26" s="106">
        <v>0.59</v>
      </c>
      <c r="H26" s="106">
        <v>0.59</v>
      </c>
      <c r="I26" s="106">
        <v>0.58174925029508129</v>
      </c>
      <c r="J26" s="114"/>
    </row>
    <row r="27" spans="2:10" x14ac:dyDescent="0.2">
      <c r="B27" s="105" t="s">
        <v>50</v>
      </c>
      <c r="C27" s="106">
        <v>0.34</v>
      </c>
      <c r="D27" s="106">
        <v>0.35</v>
      </c>
      <c r="E27" s="106">
        <v>0.42</v>
      </c>
      <c r="F27" s="106">
        <v>0.5</v>
      </c>
      <c r="G27" s="106">
        <v>0.52</v>
      </c>
      <c r="H27" s="106">
        <v>0.59</v>
      </c>
      <c r="I27" s="106">
        <v>0.61154670515048548</v>
      </c>
      <c r="J27" s="114"/>
    </row>
    <row r="28" spans="2:10" x14ac:dyDescent="0.2">
      <c r="B28" s="105" t="s">
        <v>51</v>
      </c>
      <c r="C28" s="106">
        <v>0.68</v>
      </c>
      <c r="D28" s="106">
        <v>0.66</v>
      </c>
      <c r="E28" s="106">
        <v>0.7</v>
      </c>
      <c r="F28" s="106">
        <v>0.77</v>
      </c>
      <c r="G28" s="106">
        <v>0.76</v>
      </c>
      <c r="H28" s="106">
        <v>0.67</v>
      </c>
      <c r="I28" s="106">
        <v>0.72669510638436852</v>
      </c>
      <c r="J28" s="114"/>
    </row>
    <row r="29" spans="2:10" x14ac:dyDescent="0.2">
      <c r="B29" s="105" t="s">
        <v>158</v>
      </c>
      <c r="C29" s="106">
        <v>0.48</v>
      </c>
      <c r="D29" s="106">
        <v>0.49</v>
      </c>
      <c r="E29" s="106">
        <v>0.54</v>
      </c>
      <c r="F29" s="106">
        <v>0.62</v>
      </c>
      <c r="G29" s="106">
        <v>0.64</v>
      </c>
      <c r="H29" s="106">
        <v>0.63</v>
      </c>
      <c r="I29" s="106">
        <v>0.65023601243083839</v>
      </c>
      <c r="J29" s="114"/>
    </row>
    <row r="30" spans="2:10" ht="11.25" customHeight="1" x14ac:dyDescent="0.2">
      <c r="B30" s="118"/>
      <c r="C30" s="130" t="s">
        <v>182</v>
      </c>
      <c r="D30" s="130"/>
      <c r="E30" s="130"/>
      <c r="F30" s="130"/>
      <c r="G30" s="130"/>
      <c r="H30" s="130"/>
      <c r="I30" s="130"/>
      <c r="J30" s="130"/>
    </row>
    <row r="31" spans="2:10" x14ac:dyDescent="0.2">
      <c r="B31" s="105"/>
      <c r="C31" s="119" t="s">
        <v>159</v>
      </c>
      <c r="D31" s="119" t="s">
        <v>152</v>
      </c>
      <c r="E31" s="119" t="s">
        <v>153</v>
      </c>
      <c r="F31" s="119" t="s">
        <v>154</v>
      </c>
      <c r="G31" s="119" t="s">
        <v>155</v>
      </c>
      <c r="H31" s="119" t="s">
        <v>156</v>
      </c>
      <c r="I31" s="119" t="s">
        <v>98</v>
      </c>
      <c r="J31" s="119"/>
    </row>
    <row r="32" spans="2:10" x14ac:dyDescent="0.2">
      <c r="B32" s="105" t="s">
        <v>56</v>
      </c>
      <c r="C32" s="106">
        <v>0.28000000000000003</v>
      </c>
      <c r="D32" s="106">
        <v>0.33</v>
      </c>
      <c r="E32" s="114" t="s">
        <v>183</v>
      </c>
      <c r="F32" s="106">
        <v>0.44</v>
      </c>
      <c r="G32" s="106">
        <v>0.51</v>
      </c>
      <c r="H32" s="106">
        <v>0.56000000000000005</v>
      </c>
      <c r="I32" s="106">
        <v>0.6067078402164352</v>
      </c>
      <c r="J32" s="114"/>
    </row>
    <row r="33" spans="2:10" x14ac:dyDescent="0.2">
      <c r="B33" s="105" t="s">
        <v>50</v>
      </c>
      <c r="C33" s="106">
        <v>0.45</v>
      </c>
      <c r="D33" s="106">
        <v>0.53</v>
      </c>
      <c r="E33" s="106">
        <v>0.48</v>
      </c>
      <c r="F33" s="106">
        <v>0.6</v>
      </c>
      <c r="G33" s="106">
        <v>0.7</v>
      </c>
      <c r="H33" s="106">
        <v>0.68</v>
      </c>
      <c r="I33" s="106">
        <v>0.59967693684719436</v>
      </c>
      <c r="J33" s="114"/>
    </row>
    <row r="34" spans="2:10" x14ac:dyDescent="0.2">
      <c r="B34" s="105" t="s">
        <v>51</v>
      </c>
      <c r="C34" s="106">
        <v>0.67</v>
      </c>
      <c r="D34" s="106">
        <v>0.65</v>
      </c>
      <c r="E34" s="106">
        <v>0.72</v>
      </c>
      <c r="F34" s="106">
        <v>0.68</v>
      </c>
      <c r="G34" s="106">
        <v>0.77</v>
      </c>
      <c r="H34" s="106">
        <v>0.8</v>
      </c>
      <c r="I34" s="106">
        <v>0.73855927495371521</v>
      </c>
      <c r="J34" s="114"/>
    </row>
    <row r="35" spans="2:10" x14ac:dyDescent="0.2">
      <c r="B35" s="105" t="s">
        <v>158</v>
      </c>
      <c r="C35" s="106">
        <v>0.47</v>
      </c>
      <c r="D35" s="106">
        <v>0.5</v>
      </c>
      <c r="E35" s="106">
        <v>0.56000000000000005</v>
      </c>
      <c r="F35" s="106">
        <v>0.59</v>
      </c>
      <c r="G35" s="106">
        <v>0.68</v>
      </c>
      <c r="H35" s="106">
        <v>0.69</v>
      </c>
      <c r="I35" s="106">
        <v>0.65569074008992811</v>
      </c>
      <c r="J35" s="114"/>
    </row>
    <row r="36" spans="2:10" ht="11.25" customHeight="1" x14ac:dyDescent="0.2">
      <c r="B36" s="118"/>
      <c r="C36" s="130" t="s">
        <v>184</v>
      </c>
      <c r="D36" s="130"/>
      <c r="E36" s="130"/>
      <c r="F36" s="130"/>
      <c r="G36" s="130"/>
      <c r="H36" s="130"/>
      <c r="I36" s="130"/>
      <c r="J36" s="130"/>
    </row>
    <row r="37" spans="2:10" x14ac:dyDescent="0.2">
      <c r="B37" s="105"/>
      <c r="C37" s="119" t="s">
        <v>159</v>
      </c>
      <c r="D37" s="119" t="s">
        <v>152</v>
      </c>
      <c r="E37" s="119" t="s">
        <v>153</v>
      </c>
      <c r="F37" s="119" t="s">
        <v>154</v>
      </c>
      <c r="G37" s="119" t="s">
        <v>155</v>
      </c>
      <c r="H37" s="119" t="s">
        <v>156</v>
      </c>
      <c r="I37" s="119" t="s">
        <v>98</v>
      </c>
      <c r="J37" s="119"/>
    </row>
    <row r="38" spans="2:10" x14ac:dyDescent="0.2">
      <c r="B38" s="105" t="s">
        <v>56</v>
      </c>
      <c r="C38" s="106">
        <v>0.25</v>
      </c>
      <c r="D38" s="106">
        <v>0.23</v>
      </c>
      <c r="E38" s="106">
        <v>0.28999999999999998</v>
      </c>
      <c r="F38" s="106">
        <v>0.32</v>
      </c>
      <c r="G38" s="106">
        <v>0.38</v>
      </c>
      <c r="H38" s="106">
        <v>0.45</v>
      </c>
      <c r="I38" s="106">
        <v>0.56183874498358266</v>
      </c>
      <c r="J38" s="106"/>
    </row>
    <row r="39" spans="2:10" x14ac:dyDescent="0.2">
      <c r="B39" s="105" t="s">
        <v>50</v>
      </c>
      <c r="C39" s="106">
        <v>0.22</v>
      </c>
      <c r="D39" s="106">
        <v>0.37</v>
      </c>
      <c r="E39" s="106">
        <v>0.48</v>
      </c>
      <c r="F39" s="106">
        <v>0.56000000000000005</v>
      </c>
      <c r="G39" s="106">
        <v>0.61</v>
      </c>
      <c r="H39" s="106">
        <v>0.56000000000000005</v>
      </c>
      <c r="I39" s="106">
        <v>0.46278007858128917</v>
      </c>
      <c r="J39" s="106"/>
    </row>
    <row r="40" spans="2:10" x14ac:dyDescent="0.2">
      <c r="B40" s="105" t="s">
        <v>51</v>
      </c>
      <c r="C40" s="106">
        <v>0.01</v>
      </c>
      <c r="D40" s="106">
        <v>0.26</v>
      </c>
      <c r="E40" s="106">
        <v>0.48</v>
      </c>
      <c r="F40" s="106">
        <v>0.4</v>
      </c>
      <c r="G40" s="106">
        <v>0.55000000000000004</v>
      </c>
      <c r="H40" s="106">
        <v>0.47</v>
      </c>
      <c r="I40" s="106">
        <v>0.52951464801049408</v>
      </c>
      <c r="J40" s="106"/>
    </row>
    <row r="41" spans="2:10" x14ac:dyDescent="0.2">
      <c r="B41" s="105" t="s">
        <v>158</v>
      </c>
      <c r="C41" s="106">
        <v>0.18</v>
      </c>
      <c r="D41" s="106">
        <v>0.28000000000000003</v>
      </c>
      <c r="E41" s="106">
        <v>0.4</v>
      </c>
      <c r="F41" s="106">
        <v>0.42</v>
      </c>
      <c r="G41" s="106">
        <v>0.5</v>
      </c>
      <c r="H41" s="106">
        <v>0.49</v>
      </c>
      <c r="I41" s="106">
        <v>0.52325938282740747</v>
      </c>
      <c r="J41" s="106"/>
    </row>
    <row r="42" spans="2:10" ht="11.25" customHeight="1" x14ac:dyDescent="0.2">
      <c r="B42" s="118"/>
      <c r="C42" s="130" t="s">
        <v>185</v>
      </c>
      <c r="D42" s="130"/>
      <c r="E42" s="130"/>
      <c r="F42" s="130"/>
      <c r="G42" s="130"/>
      <c r="H42" s="130"/>
      <c r="I42" s="130"/>
      <c r="J42" s="130"/>
    </row>
    <row r="43" spans="2:10" x14ac:dyDescent="0.2">
      <c r="B43" s="105"/>
      <c r="C43" s="119" t="s">
        <v>159</v>
      </c>
      <c r="D43" s="119" t="s">
        <v>152</v>
      </c>
      <c r="E43" s="119" t="s">
        <v>153</v>
      </c>
      <c r="F43" s="119" t="s">
        <v>154</v>
      </c>
      <c r="G43" s="119" t="s">
        <v>155</v>
      </c>
      <c r="H43" s="119" t="s">
        <v>156</v>
      </c>
      <c r="I43" s="119" t="s">
        <v>98</v>
      </c>
      <c r="J43" s="119"/>
    </row>
    <row r="44" spans="2:10" x14ac:dyDescent="0.2">
      <c r="B44" s="105" t="s">
        <v>56</v>
      </c>
      <c r="C44" s="114"/>
      <c r="D44" s="114"/>
      <c r="E44" s="114"/>
      <c r="F44" s="114"/>
      <c r="G44" s="106">
        <v>0.45</v>
      </c>
      <c r="H44" s="106">
        <v>0.5</v>
      </c>
      <c r="I44" s="106">
        <v>0.5617878526334632</v>
      </c>
      <c r="J44" s="114"/>
    </row>
    <row r="45" spans="2:10" x14ac:dyDescent="0.2">
      <c r="B45" s="105" t="s">
        <v>50</v>
      </c>
      <c r="C45" s="114"/>
      <c r="D45" s="114"/>
      <c r="E45" s="114"/>
      <c r="F45" s="114"/>
      <c r="G45" s="106">
        <v>0.71</v>
      </c>
      <c r="H45" s="106">
        <v>0.57999999999999996</v>
      </c>
      <c r="I45" s="106">
        <v>0.41969560146524476</v>
      </c>
      <c r="J45" s="114"/>
    </row>
    <row r="46" spans="2:10" x14ac:dyDescent="0.2">
      <c r="B46" s="105" t="s">
        <v>51</v>
      </c>
      <c r="C46" s="114"/>
      <c r="D46" s="114"/>
      <c r="E46" s="114"/>
      <c r="F46" s="114"/>
      <c r="G46" s="106">
        <v>0.54</v>
      </c>
      <c r="H46" s="106">
        <v>0.45</v>
      </c>
      <c r="I46" s="106">
        <v>0.46659379935465373</v>
      </c>
      <c r="J46" s="114"/>
    </row>
    <row r="47" spans="2:10" x14ac:dyDescent="0.2">
      <c r="B47" s="105" t="s">
        <v>158</v>
      </c>
      <c r="C47" s="114"/>
      <c r="D47" s="114"/>
      <c r="E47" s="114"/>
      <c r="F47" s="114"/>
      <c r="G47" s="106">
        <v>0.56999999999999995</v>
      </c>
      <c r="H47" s="106">
        <v>0.52</v>
      </c>
      <c r="I47" s="106">
        <v>0.49973824118795557</v>
      </c>
      <c r="J47" s="114"/>
    </row>
    <row r="48" spans="2:10" ht="11.25" customHeight="1" x14ac:dyDescent="0.2">
      <c r="B48" s="118"/>
      <c r="C48" s="130" t="s">
        <v>186</v>
      </c>
      <c r="D48" s="130"/>
      <c r="E48" s="130"/>
      <c r="F48" s="130"/>
      <c r="G48" s="130"/>
      <c r="H48" s="130"/>
      <c r="I48" s="130"/>
      <c r="J48" s="130"/>
    </row>
    <row r="49" spans="2:10" x14ac:dyDescent="0.2">
      <c r="B49" s="105"/>
      <c r="C49" s="119" t="s">
        <v>159</v>
      </c>
      <c r="D49" s="119" t="s">
        <v>152</v>
      </c>
      <c r="E49" s="119" t="s">
        <v>153</v>
      </c>
      <c r="F49" s="119" t="s">
        <v>154</v>
      </c>
      <c r="G49" s="119" t="s">
        <v>155</v>
      </c>
      <c r="H49" s="119" t="s">
        <v>156</v>
      </c>
      <c r="I49" s="119" t="s">
        <v>98</v>
      </c>
      <c r="J49" s="119"/>
    </row>
    <row r="50" spans="2:10" x14ac:dyDescent="0.2">
      <c r="B50" s="105" t="s">
        <v>56</v>
      </c>
      <c r="C50" s="114"/>
      <c r="D50" s="114"/>
      <c r="E50" s="114"/>
      <c r="F50" s="114"/>
      <c r="G50" s="106">
        <v>0.33</v>
      </c>
      <c r="H50" s="106">
        <v>0.43</v>
      </c>
      <c r="I50" s="106">
        <v>0.56180767300983037</v>
      </c>
      <c r="J50" s="114"/>
    </row>
    <row r="51" spans="2:10" x14ac:dyDescent="0.2">
      <c r="B51" s="105" t="s">
        <v>50</v>
      </c>
      <c r="C51" s="114"/>
      <c r="D51" s="114"/>
      <c r="E51" s="114"/>
      <c r="F51" s="114"/>
      <c r="G51" s="106">
        <v>0.55000000000000004</v>
      </c>
      <c r="H51" s="106">
        <v>0.54</v>
      </c>
      <c r="I51" s="106">
        <v>0.49723187633454013</v>
      </c>
      <c r="J51" s="114"/>
    </row>
    <row r="52" spans="2:10" x14ac:dyDescent="0.2">
      <c r="B52" s="105" t="s">
        <v>51</v>
      </c>
      <c r="C52" s="114"/>
      <c r="D52" s="114"/>
      <c r="E52" s="114"/>
      <c r="F52" s="114"/>
      <c r="G52" s="106">
        <v>0.56000000000000005</v>
      </c>
      <c r="H52" s="106">
        <v>0.49</v>
      </c>
      <c r="I52" s="106">
        <v>0.56805470940181513</v>
      </c>
      <c r="J52" s="114"/>
    </row>
    <row r="53" spans="2:10" x14ac:dyDescent="0.2">
      <c r="B53" s="105" t="s">
        <v>158</v>
      </c>
      <c r="C53" s="114"/>
      <c r="D53" s="114"/>
      <c r="E53" s="114"/>
      <c r="F53" s="114"/>
      <c r="G53" s="106">
        <v>0.45</v>
      </c>
      <c r="H53" s="106">
        <v>0.48</v>
      </c>
      <c r="I53" s="106">
        <v>0.54283849748128488</v>
      </c>
      <c r="J53" s="114"/>
    </row>
  </sheetData>
  <mergeCells count="6">
    <mergeCell ref="C48:J48"/>
    <mergeCell ref="C18:J18"/>
    <mergeCell ref="C24:J24"/>
    <mergeCell ref="C30:J30"/>
    <mergeCell ref="C36:J36"/>
    <mergeCell ref="C42:J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1"/>
  <sheetViews>
    <sheetView zoomScaleNormal="100" workbookViewId="0">
      <selection activeCell="A11" sqref="A11"/>
    </sheetView>
  </sheetViews>
  <sheetFormatPr defaultRowHeight="11.25" x14ac:dyDescent="0.2"/>
  <cols>
    <col min="1" max="1" width="29" customWidth="1"/>
    <col min="2" max="10" width="13.1640625" customWidth="1"/>
    <col min="11" max="11" width="9.83203125" bestFit="1" customWidth="1"/>
    <col min="12" max="12" width="13.1640625" bestFit="1" customWidth="1"/>
    <col min="13" max="13" width="11.5" bestFit="1" customWidth="1"/>
    <col min="14" max="14" width="13.5" bestFit="1" customWidth="1"/>
    <col min="15" max="15" width="3" customWidth="1"/>
    <col min="16" max="17" width="10" bestFit="1" customWidth="1"/>
    <col min="18" max="18" width="11.33203125" bestFit="1" customWidth="1"/>
    <col min="19" max="19" width="10.5" customWidth="1"/>
  </cols>
  <sheetData>
    <row r="1" spans="1:20" x14ac:dyDescent="0.2">
      <c r="H1" s="4"/>
      <c r="I1" s="4"/>
      <c r="J1" s="4"/>
    </row>
    <row r="2" spans="1:20" ht="12.75" x14ac:dyDescent="0.2">
      <c r="A2" s="5" t="s">
        <v>8</v>
      </c>
      <c r="H2" s="4"/>
      <c r="I2" s="4"/>
      <c r="J2" s="4"/>
    </row>
    <row r="3" spans="1:20" x14ac:dyDescent="0.2">
      <c r="B3" s="6" t="s">
        <v>3</v>
      </c>
      <c r="C3" s="6" t="s">
        <v>4</v>
      </c>
      <c r="D3" s="6" t="s">
        <v>98</v>
      </c>
      <c r="E3" s="6" t="s">
        <v>3</v>
      </c>
      <c r="F3" s="6" t="s">
        <v>4</v>
      </c>
      <c r="G3" s="6" t="s">
        <v>98</v>
      </c>
      <c r="H3" s="6" t="s">
        <v>3</v>
      </c>
      <c r="I3" s="6" t="s">
        <v>4</v>
      </c>
      <c r="J3" s="6" t="s">
        <v>98</v>
      </c>
      <c r="K3" s="7"/>
      <c r="L3" s="6" t="s">
        <v>3</v>
      </c>
      <c r="M3" s="6" t="s">
        <v>4</v>
      </c>
      <c r="N3" s="6" t="s">
        <v>98</v>
      </c>
      <c r="P3" s="132" t="s">
        <v>134</v>
      </c>
      <c r="Q3" s="133"/>
      <c r="R3" s="134"/>
      <c r="S3" s="95"/>
    </row>
    <row r="4" spans="1:20" ht="27.75" x14ac:dyDescent="0.2">
      <c r="B4" s="8" t="s">
        <v>9</v>
      </c>
      <c r="C4" s="8" t="s">
        <v>10</v>
      </c>
      <c r="D4" s="8" t="s">
        <v>135</v>
      </c>
      <c r="E4" s="9" t="s">
        <v>11</v>
      </c>
      <c r="F4" s="9" t="s">
        <v>12</v>
      </c>
      <c r="G4" s="9" t="s">
        <v>136</v>
      </c>
      <c r="H4" s="10" t="s">
        <v>13</v>
      </c>
      <c r="I4" s="10" t="s">
        <v>14</v>
      </c>
      <c r="J4" s="10" t="s">
        <v>137</v>
      </c>
      <c r="L4" s="11" t="s">
        <v>160</v>
      </c>
      <c r="M4" s="11" t="s">
        <v>161</v>
      </c>
      <c r="N4" s="11" t="s">
        <v>162</v>
      </c>
      <c r="P4" s="11" t="s">
        <v>16</v>
      </c>
      <c r="Q4" s="11" t="s">
        <v>17</v>
      </c>
      <c r="R4" s="11" t="s">
        <v>18</v>
      </c>
      <c r="S4" s="97"/>
    </row>
    <row r="5" spans="1:20" x14ac:dyDescent="0.2">
      <c r="A5" s="12" t="s">
        <v>19</v>
      </c>
      <c r="B5" s="13">
        <v>487000</v>
      </c>
      <c r="C5" s="14">
        <v>268500</v>
      </c>
      <c r="D5" s="14">
        <v>442300</v>
      </c>
      <c r="E5" s="15">
        <v>892000.06931587483</v>
      </c>
      <c r="F5" s="16">
        <v>870000</v>
      </c>
      <c r="G5" s="16">
        <v>802000</v>
      </c>
      <c r="H5" s="17">
        <v>1379000.0693158749</v>
      </c>
      <c r="I5" s="18">
        <v>1138500</v>
      </c>
      <c r="J5" s="18">
        <v>1244300</v>
      </c>
      <c r="K5" s="35"/>
      <c r="L5" s="19">
        <f>E5/H5</f>
        <v>0.64684555799797605</v>
      </c>
      <c r="M5" s="19">
        <f>F5/I5</f>
        <v>0.76416337285902503</v>
      </c>
      <c r="N5" s="19">
        <f>G5/J5</f>
        <v>0.64453909828819411</v>
      </c>
      <c r="O5" s="20"/>
      <c r="P5" s="19">
        <f>(D5/C5)-1</f>
        <v>0.6472998137802608</v>
      </c>
      <c r="Q5" s="19">
        <f>(G5/F5)-1</f>
        <v>-7.8160919540229856E-2</v>
      </c>
      <c r="R5" s="19">
        <f>(J5/I5)-1</f>
        <v>9.2929292929292862E-2</v>
      </c>
      <c r="S5" s="36"/>
      <c r="T5" s="36"/>
    </row>
    <row r="6" spans="1:20" x14ac:dyDescent="0.2">
      <c r="A6" s="12" t="s">
        <v>20</v>
      </c>
      <c r="B6" s="13">
        <v>611500</v>
      </c>
      <c r="C6" s="14">
        <v>530000</v>
      </c>
      <c r="D6" s="14">
        <v>482100</v>
      </c>
      <c r="E6" s="15">
        <v>72500</v>
      </c>
      <c r="F6" s="16">
        <v>84000</v>
      </c>
      <c r="G6" s="16">
        <v>91700</v>
      </c>
      <c r="H6" s="17">
        <v>684000</v>
      </c>
      <c r="I6" s="18">
        <v>614000</v>
      </c>
      <c r="J6" s="18">
        <v>573800</v>
      </c>
      <c r="K6" s="35"/>
      <c r="L6" s="19">
        <f t="shared" ref="L6:L15" si="0">E6/H6</f>
        <v>0.10599415204678363</v>
      </c>
      <c r="M6" s="19">
        <f t="shared" ref="M6:M15" si="1">F6/I6</f>
        <v>0.13680781758957655</v>
      </c>
      <c r="N6" s="19">
        <f t="shared" ref="N6:N25" si="2">G6/J6</f>
        <v>0.15981178110840014</v>
      </c>
      <c r="O6" s="20"/>
      <c r="P6" s="19">
        <f t="shared" ref="P6:P15" si="3">(D6/C6)-1</f>
        <v>-9.0377358490566051E-2</v>
      </c>
      <c r="Q6" s="19">
        <f t="shared" ref="Q6:Q15" si="4">(G6/F6)-1</f>
        <v>9.1666666666666563E-2</v>
      </c>
      <c r="R6" s="19">
        <f t="shared" ref="R6:R15" si="5">(J6/I6)-1</f>
        <v>-6.5472312703583113E-2</v>
      </c>
      <c r="S6" s="36"/>
      <c r="T6" s="36"/>
    </row>
    <row r="7" spans="1:20" x14ac:dyDescent="0.2">
      <c r="A7" s="12" t="s">
        <v>21</v>
      </c>
      <c r="B7" s="13">
        <v>115500</v>
      </c>
      <c r="C7" s="14">
        <v>119500</v>
      </c>
      <c r="D7" s="14">
        <v>103600</v>
      </c>
      <c r="E7" s="15">
        <v>299000</v>
      </c>
      <c r="F7" s="16">
        <v>217500</v>
      </c>
      <c r="G7" s="16">
        <v>212400</v>
      </c>
      <c r="H7" s="17">
        <v>414500</v>
      </c>
      <c r="I7" s="18">
        <v>337000</v>
      </c>
      <c r="J7" s="18">
        <v>316000</v>
      </c>
      <c r="K7" s="35"/>
      <c r="L7" s="19">
        <f t="shared" si="0"/>
        <v>0.72135102533172502</v>
      </c>
      <c r="M7" s="19">
        <f t="shared" si="1"/>
        <v>0.64540059347181011</v>
      </c>
      <c r="N7" s="19">
        <f t="shared" si="2"/>
        <v>0.67215189873417724</v>
      </c>
      <c r="O7" s="20"/>
      <c r="P7" s="19">
        <f t="shared" si="3"/>
        <v>-0.13305439330543933</v>
      </c>
      <c r="Q7" s="19">
        <f t="shared" si="4"/>
        <v>-2.344827586206899E-2</v>
      </c>
      <c r="R7" s="19">
        <f t="shared" si="5"/>
        <v>-6.2314540059347223E-2</v>
      </c>
      <c r="S7" s="36"/>
      <c r="T7" s="36"/>
    </row>
    <row r="8" spans="1:20" x14ac:dyDescent="0.2">
      <c r="A8" s="12" t="s">
        <v>22</v>
      </c>
      <c r="B8" s="13">
        <v>103500</v>
      </c>
      <c r="C8" s="14">
        <v>96000</v>
      </c>
      <c r="D8" s="14">
        <v>106500</v>
      </c>
      <c r="E8" s="15">
        <v>1865000</v>
      </c>
      <c r="F8" s="16">
        <v>1387500</v>
      </c>
      <c r="G8" s="16">
        <v>1445000</v>
      </c>
      <c r="H8" s="17">
        <v>1968500</v>
      </c>
      <c r="I8" s="18">
        <v>1483500</v>
      </c>
      <c r="J8" s="18">
        <v>1551500</v>
      </c>
      <c r="K8" s="35"/>
      <c r="L8" s="19">
        <f t="shared" si="0"/>
        <v>0.94742189484378969</v>
      </c>
      <c r="M8" s="19">
        <f t="shared" si="1"/>
        <v>0.93528816986855412</v>
      </c>
      <c r="N8" s="19">
        <f t="shared" si="2"/>
        <v>0.93135675153077668</v>
      </c>
      <c r="O8" s="20"/>
      <c r="P8" s="19">
        <f t="shared" si="3"/>
        <v>0.109375</v>
      </c>
      <c r="Q8" s="19">
        <f t="shared" si="4"/>
        <v>4.1441441441441462E-2</v>
      </c>
      <c r="R8" s="19">
        <f t="shared" si="5"/>
        <v>4.5837546343107549E-2</v>
      </c>
      <c r="S8" s="36"/>
      <c r="T8" s="36"/>
    </row>
    <row r="9" spans="1:20" x14ac:dyDescent="0.2">
      <c r="A9" s="12" t="s">
        <v>23</v>
      </c>
      <c r="B9" s="13">
        <v>25500</v>
      </c>
      <c r="C9" s="14">
        <v>22500</v>
      </c>
      <c r="D9" s="14">
        <v>24700</v>
      </c>
      <c r="E9" s="15">
        <v>170000</v>
      </c>
      <c r="F9" s="16">
        <v>185500</v>
      </c>
      <c r="G9" s="16">
        <v>195800</v>
      </c>
      <c r="H9" s="17">
        <v>195500</v>
      </c>
      <c r="I9" s="18">
        <v>208000</v>
      </c>
      <c r="J9" s="18">
        <v>220500</v>
      </c>
      <c r="K9" s="35"/>
      <c r="L9" s="19">
        <f t="shared" si="0"/>
        <v>0.86956521739130432</v>
      </c>
      <c r="M9" s="19">
        <f t="shared" si="1"/>
        <v>0.89182692307692313</v>
      </c>
      <c r="N9" s="19">
        <f t="shared" si="2"/>
        <v>0.88798185941043084</v>
      </c>
      <c r="O9" s="20"/>
      <c r="P9" s="19">
        <f t="shared" si="3"/>
        <v>9.7777777777777741E-2</v>
      </c>
      <c r="Q9" s="19">
        <f t="shared" si="4"/>
        <v>5.552560646900262E-2</v>
      </c>
      <c r="R9" s="19">
        <f t="shared" si="5"/>
        <v>6.0096153846153744E-2</v>
      </c>
      <c r="S9" s="36"/>
      <c r="T9" s="36"/>
    </row>
    <row r="10" spans="1:20" x14ac:dyDescent="0.2">
      <c r="A10" s="12" t="s">
        <v>24</v>
      </c>
      <c r="B10" s="13">
        <v>474000</v>
      </c>
      <c r="C10" s="14">
        <v>488500</v>
      </c>
      <c r="D10" s="14">
        <v>585200</v>
      </c>
      <c r="E10" s="15">
        <v>844000</v>
      </c>
      <c r="F10" s="16">
        <v>939500</v>
      </c>
      <c r="G10" s="16">
        <v>1169700</v>
      </c>
      <c r="H10" s="17">
        <v>1318000</v>
      </c>
      <c r="I10" s="18">
        <v>1428000</v>
      </c>
      <c r="J10" s="18">
        <v>1754900</v>
      </c>
      <c r="K10" s="35"/>
      <c r="L10" s="19">
        <f t="shared" si="0"/>
        <v>0.64036418816388463</v>
      </c>
      <c r="M10" s="19">
        <f t="shared" si="1"/>
        <v>0.65791316526610644</v>
      </c>
      <c r="N10" s="19">
        <f t="shared" si="2"/>
        <v>0.66653370562425207</v>
      </c>
      <c r="O10" s="20"/>
      <c r="P10" s="19">
        <f t="shared" si="3"/>
        <v>0.19795291709314222</v>
      </c>
      <c r="Q10" s="19">
        <f t="shared" si="4"/>
        <v>0.24502394890899404</v>
      </c>
      <c r="R10" s="19">
        <f t="shared" si="5"/>
        <v>0.22892156862745106</v>
      </c>
      <c r="S10" s="36"/>
      <c r="T10" s="36"/>
    </row>
    <row r="11" spans="1:20" x14ac:dyDescent="0.2">
      <c r="A11" s="12" t="s">
        <v>25</v>
      </c>
      <c r="B11" s="13">
        <v>1229000</v>
      </c>
      <c r="C11" s="14">
        <v>1230000</v>
      </c>
      <c r="D11" s="14">
        <v>922500</v>
      </c>
      <c r="E11" s="15">
        <v>182000</v>
      </c>
      <c r="F11" s="16">
        <v>155500</v>
      </c>
      <c r="G11" s="16">
        <v>306800</v>
      </c>
      <c r="H11" s="17">
        <v>1411000</v>
      </c>
      <c r="I11" s="18">
        <v>1385500</v>
      </c>
      <c r="J11" s="18">
        <v>1229300</v>
      </c>
      <c r="K11" s="35"/>
      <c r="L11" s="19">
        <f t="shared" si="0"/>
        <v>0.12898653437278526</v>
      </c>
      <c r="M11" s="19">
        <f t="shared" si="1"/>
        <v>0.11223385059545291</v>
      </c>
      <c r="N11" s="19">
        <f t="shared" si="2"/>
        <v>0.2495729276824209</v>
      </c>
      <c r="O11" s="20"/>
      <c r="P11" s="19">
        <f t="shared" si="3"/>
        <v>-0.25</v>
      </c>
      <c r="Q11" s="19">
        <f t="shared" si="4"/>
        <v>0.97299035369774911</v>
      </c>
      <c r="R11" s="19">
        <f t="shared" si="5"/>
        <v>-0.11273908336340677</v>
      </c>
      <c r="S11" s="36"/>
      <c r="T11" s="36"/>
    </row>
    <row r="12" spans="1:20" x14ac:dyDescent="0.2">
      <c r="A12" s="12" t="s">
        <v>26</v>
      </c>
      <c r="B12" s="13">
        <v>461500</v>
      </c>
      <c r="C12" s="14">
        <v>361000</v>
      </c>
      <c r="D12" s="14">
        <v>471000</v>
      </c>
      <c r="E12" s="15">
        <v>152500</v>
      </c>
      <c r="F12" s="16">
        <v>180500</v>
      </c>
      <c r="G12" s="16">
        <v>328000</v>
      </c>
      <c r="H12" s="17">
        <v>614000</v>
      </c>
      <c r="I12" s="18">
        <v>541500</v>
      </c>
      <c r="J12" s="18">
        <v>799000</v>
      </c>
      <c r="K12" s="35"/>
      <c r="L12" s="19">
        <f t="shared" si="0"/>
        <v>0.24837133550488599</v>
      </c>
      <c r="M12" s="19">
        <f t="shared" si="1"/>
        <v>0.33333333333333331</v>
      </c>
      <c r="N12" s="19">
        <f t="shared" si="2"/>
        <v>0.41051314142678347</v>
      </c>
      <c r="O12" s="20"/>
      <c r="P12" s="19">
        <f t="shared" si="3"/>
        <v>0.3047091412742382</v>
      </c>
      <c r="Q12" s="19">
        <f t="shared" si="4"/>
        <v>0.81717451523545703</v>
      </c>
      <c r="R12" s="19">
        <f t="shared" si="5"/>
        <v>0.47553093259464441</v>
      </c>
      <c r="S12" s="36"/>
      <c r="T12" s="36"/>
    </row>
    <row r="13" spans="1:20" x14ac:dyDescent="0.2">
      <c r="A13" s="12" t="s">
        <v>163</v>
      </c>
      <c r="B13" s="13">
        <v>45500</v>
      </c>
      <c r="C13" s="14">
        <v>42500</v>
      </c>
      <c r="D13" s="14">
        <v>156900</v>
      </c>
      <c r="E13" s="15">
        <v>916500</v>
      </c>
      <c r="F13" s="16">
        <v>974500</v>
      </c>
      <c r="G13" s="16">
        <v>754300</v>
      </c>
      <c r="H13" s="17">
        <v>962000</v>
      </c>
      <c r="I13" s="18">
        <v>1017000</v>
      </c>
      <c r="J13" s="18">
        <v>911200</v>
      </c>
      <c r="K13" s="35"/>
      <c r="L13" s="19">
        <f t="shared" si="0"/>
        <v>0.95270270270270274</v>
      </c>
      <c r="M13" s="19">
        <f t="shared" si="1"/>
        <v>0.95821042281219271</v>
      </c>
      <c r="N13" s="19">
        <f t="shared" si="2"/>
        <v>0.82780948200175597</v>
      </c>
      <c r="O13" s="20"/>
      <c r="P13" s="19">
        <f t="shared" si="3"/>
        <v>2.6917647058823531</v>
      </c>
      <c r="Q13" s="19">
        <f>(G13/F13)-1</f>
        <v>-0.22596203181118524</v>
      </c>
      <c r="R13" s="19">
        <f t="shared" si="5"/>
        <v>-0.10403146509341199</v>
      </c>
      <c r="S13" s="36"/>
      <c r="T13" s="36"/>
    </row>
    <row r="14" spans="1:20" x14ac:dyDescent="0.2">
      <c r="A14" s="12" t="s">
        <v>28</v>
      </c>
      <c r="B14" s="13">
        <v>425500</v>
      </c>
      <c r="C14" s="14">
        <v>484500</v>
      </c>
      <c r="D14" s="14">
        <v>396100</v>
      </c>
      <c r="E14" s="15">
        <v>2594500</v>
      </c>
      <c r="F14" s="16">
        <v>2373000</v>
      </c>
      <c r="G14" s="16">
        <v>2285800</v>
      </c>
      <c r="H14" s="17">
        <v>3020000</v>
      </c>
      <c r="I14" s="18">
        <v>2857500</v>
      </c>
      <c r="J14" s="18">
        <v>2681900</v>
      </c>
      <c r="K14" s="35"/>
      <c r="L14" s="19">
        <f t="shared" si="0"/>
        <v>0.85910596026490071</v>
      </c>
      <c r="M14" s="19">
        <f t="shared" si="1"/>
        <v>0.83044619422572175</v>
      </c>
      <c r="N14" s="19">
        <f t="shared" si="2"/>
        <v>0.85230620082777131</v>
      </c>
      <c r="O14" s="20"/>
      <c r="P14" s="19">
        <f t="shared" si="3"/>
        <v>-0.18245614035087721</v>
      </c>
      <c r="Q14" s="19">
        <f t="shared" si="4"/>
        <v>-3.6746734091866795E-2</v>
      </c>
      <c r="R14" s="19">
        <f t="shared" si="5"/>
        <v>-6.1452318460192501E-2</v>
      </c>
      <c r="S14" s="36"/>
      <c r="T14" s="36"/>
    </row>
    <row r="15" spans="1:20" x14ac:dyDescent="0.2">
      <c r="A15" s="12" t="s">
        <v>29</v>
      </c>
      <c r="B15" s="13">
        <v>2500</v>
      </c>
      <c r="C15" s="14">
        <v>2500</v>
      </c>
      <c r="D15" s="14">
        <v>0</v>
      </c>
      <c r="E15" s="15">
        <v>671500</v>
      </c>
      <c r="F15" s="16">
        <v>594500</v>
      </c>
      <c r="G15" s="16">
        <v>565300</v>
      </c>
      <c r="H15" s="17">
        <v>674000</v>
      </c>
      <c r="I15" s="18">
        <v>597000</v>
      </c>
      <c r="J15" s="18">
        <v>565300</v>
      </c>
      <c r="K15" s="35"/>
      <c r="L15" s="19">
        <f t="shared" si="0"/>
        <v>0.99629080118694358</v>
      </c>
      <c r="M15" s="19">
        <f t="shared" si="1"/>
        <v>0.99581239530988275</v>
      </c>
      <c r="N15" s="19">
        <f t="shared" si="2"/>
        <v>1</v>
      </c>
      <c r="O15" s="20"/>
      <c r="P15" s="19">
        <f t="shared" si="3"/>
        <v>-1</v>
      </c>
      <c r="Q15" s="19">
        <f t="shared" si="4"/>
        <v>-4.9116904962153041E-2</v>
      </c>
      <c r="R15" s="19">
        <f t="shared" si="5"/>
        <v>-5.3098827470686727E-2</v>
      </c>
      <c r="S15" s="36"/>
      <c r="T15" s="36"/>
    </row>
    <row r="16" spans="1:20" x14ac:dyDescent="0.2">
      <c r="A16" s="12" t="s">
        <v>30</v>
      </c>
      <c r="B16" s="13">
        <v>435500</v>
      </c>
      <c r="C16" s="14">
        <v>300500</v>
      </c>
      <c r="D16" s="14">
        <v>324700</v>
      </c>
      <c r="E16" s="15">
        <v>1036500</v>
      </c>
      <c r="F16" s="16">
        <v>1172500</v>
      </c>
      <c r="G16" s="16">
        <v>1119300</v>
      </c>
      <c r="H16" s="17">
        <v>1472000</v>
      </c>
      <c r="I16" s="18">
        <v>1473000</v>
      </c>
      <c r="J16" s="18">
        <v>1444000</v>
      </c>
      <c r="K16" s="35"/>
      <c r="L16" s="19">
        <f t="shared" ref="L16:L24" si="6">E16/H16</f>
        <v>0.70414402173913049</v>
      </c>
      <c r="M16" s="19">
        <f t="shared" ref="M16:M24" si="7">F16/I16</f>
        <v>0.79599456890699249</v>
      </c>
      <c r="N16" s="19">
        <f t="shared" ref="N16:N24" si="8">G16/J16</f>
        <v>0.77513850415512464</v>
      </c>
      <c r="O16" s="20"/>
      <c r="P16" s="19">
        <f t="shared" ref="P16:P24" si="9">(D16/C16)-1</f>
        <v>8.0532445923460871E-2</v>
      </c>
      <c r="Q16" s="19">
        <f t="shared" ref="Q16:Q24" si="10">(G16/F16)-1</f>
        <v>-4.5373134328358211E-2</v>
      </c>
      <c r="R16" s="19">
        <f t="shared" ref="R16:R24" si="11">(J16/I16)-1</f>
        <v>-1.9687712152070658E-2</v>
      </c>
      <c r="S16" s="36"/>
      <c r="T16" s="36"/>
    </row>
    <row r="17" spans="1:20" x14ac:dyDescent="0.2">
      <c r="A17" s="12" t="s">
        <v>31</v>
      </c>
      <c r="B17" s="13">
        <v>47500</v>
      </c>
      <c r="C17" s="14">
        <v>38500</v>
      </c>
      <c r="D17" s="14">
        <v>600</v>
      </c>
      <c r="E17" s="15">
        <v>4500</v>
      </c>
      <c r="F17" s="16">
        <v>24000</v>
      </c>
      <c r="G17" s="16">
        <v>19300</v>
      </c>
      <c r="H17" s="17">
        <v>52000</v>
      </c>
      <c r="I17" s="18">
        <v>62500</v>
      </c>
      <c r="J17" s="18">
        <v>19900</v>
      </c>
      <c r="K17" s="35"/>
      <c r="L17" s="19">
        <f t="shared" si="6"/>
        <v>8.6538461538461536E-2</v>
      </c>
      <c r="M17" s="19">
        <f t="shared" si="7"/>
        <v>0.38400000000000001</v>
      </c>
      <c r="N17" s="19">
        <f t="shared" si="8"/>
        <v>0.96984924623115576</v>
      </c>
      <c r="O17" s="20"/>
      <c r="P17" s="19">
        <f t="shared" si="9"/>
        <v>-0.98441558441558441</v>
      </c>
      <c r="Q17" s="19">
        <f t="shared" si="10"/>
        <v>-0.1958333333333333</v>
      </c>
      <c r="R17" s="19">
        <f t="shared" si="11"/>
        <v>-0.68159999999999998</v>
      </c>
      <c r="S17" s="36"/>
      <c r="T17" s="36"/>
    </row>
    <row r="18" spans="1:20" x14ac:dyDescent="0.2">
      <c r="A18" s="12" t="s">
        <v>32</v>
      </c>
      <c r="B18" s="13">
        <v>32500</v>
      </c>
      <c r="C18" s="14">
        <v>25500</v>
      </c>
      <c r="D18" s="14">
        <v>24800</v>
      </c>
      <c r="E18" s="15">
        <v>51000</v>
      </c>
      <c r="F18" s="16">
        <v>58500</v>
      </c>
      <c r="G18" s="16">
        <v>104900</v>
      </c>
      <c r="H18" s="17">
        <v>83500</v>
      </c>
      <c r="I18" s="18">
        <v>84000</v>
      </c>
      <c r="J18" s="18">
        <v>129700</v>
      </c>
      <c r="K18" s="35"/>
      <c r="L18" s="19">
        <f t="shared" si="6"/>
        <v>0.6107784431137725</v>
      </c>
      <c r="M18" s="19">
        <f t="shared" si="7"/>
        <v>0.6964285714285714</v>
      </c>
      <c r="N18" s="19">
        <f t="shared" si="8"/>
        <v>0.80878951426368539</v>
      </c>
      <c r="O18" s="20"/>
      <c r="P18" s="19">
        <f t="shared" si="9"/>
        <v>-2.7450980392156876E-2</v>
      </c>
      <c r="Q18" s="19">
        <f t="shared" si="10"/>
        <v>0.79316239316239323</v>
      </c>
      <c r="R18" s="19">
        <f t="shared" si="11"/>
        <v>0.54404761904761911</v>
      </c>
      <c r="S18" s="36"/>
      <c r="T18" s="36"/>
    </row>
    <row r="19" spans="1:20" x14ac:dyDescent="0.2">
      <c r="A19" s="12" t="s">
        <v>33</v>
      </c>
      <c r="B19" s="13">
        <v>173500</v>
      </c>
      <c r="C19" s="14">
        <v>151500</v>
      </c>
      <c r="D19" s="14">
        <v>1100</v>
      </c>
      <c r="E19" s="15">
        <v>37500</v>
      </c>
      <c r="F19" s="16">
        <v>36000</v>
      </c>
      <c r="G19" s="16">
        <v>51700</v>
      </c>
      <c r="H19" s="17">
        <v>211000</v>
      </c>
      <c r="I19" s="18">
        <v>187500</v>
      </c>
      <c r="J19" s="18">
        <v>52800</v>
      </c>
      <c r="K19" s="35"/>
      <c r="L19" s="19">
        <f t="shared" si="6"/>
        <v>0.17772511848341233</v>
      </c>
      <c r="M19" s="19">
        <f t="shared" si="7"/>
        <v>0.192</v>
      </c>
      <c r="N19" s="19">
        <f t="shared" si="8"/>
        <v>0.97916666666666663</v>
      </c>
      <c r="O19" s="20"/>
      <c r="P19" s="19">
        <f t="shared" si="9"/>
        <v>-0.9927392739273927</v>
      </c>
      <c r="Q19" s="19">
        <f t="shared" si="10"/>
        <v>0.43611111111111112</v>
      </c>
      <c r="R19" s="19">
        <f t="shared" si="11"/>
        <v>-0.71839999999999993</v>
      </c>
      <c r="S19" s="36"/>
      <c r="T19" s="36"/>
    </row>
    <row r="20" spans="1:20" x14ac:dyDescent="0.2">
      <c r="A20" s="12" t="s">
        <v>34</v>
      </c>
      <c r="B20" s="13">
        <v>40000</v>
      </c>
      <c r="C20" s="14">
        <v>38000</v>
      </c>
      <c r="D20" s="14">
        <v>-600</v>
      </c>
      <c r="E20" s="15">
        <v>5500</v>
      </c>
      <c r="F20" s="16">
        <v>4000</v>
      </c>
      <c r="G20" s="16">
        <v>6500</v>
      </c>
      <c r="H20" s="17">
        <v>45500</v>
      </c>
      <c r="I20" s="18">
        <v>42000</v>
      </c>
      <c r="J20" s="18">
        <v>5900</v>
      </c>
      <c r="K20" s="35"/>
      <c r="L20" s="19">
        <f t="shared" si="6"/>
        <v>0.12087912087912088</v>
      </c>
      <c r="M20" s="19">
        <f t="shared" si="7"/>
        <v>9.5238095238095233E-2</v>
      </c>
      <c r="N20" s="19">
        <f t="shared" si="8"/>
        <v>1.1016949152542372</v>
      </c>
      <c r="O20" s="20"/>
      <c r="P20" s="19">
        <f t="shared" si="9"/>
        <v>-1.0157894736842106</v>
      </c>
      <c r="Q20" s="19">
        <f t="shared" si="10"/>
        <v>0.625</v>
      </c>
      <c r="R20" s="19">
        <f t="shared" si="11"/>
        <v>-0.85952380952380958</v>
      </c>
      <c r="S20" s="36"/>
      <c r="T20" s="36"/>
    </row>
    <row r="21" spans="1:20" x14ac:dyDescent="0.2">
      <c r="A21" s="93" t="s">
        <v>87</v>
      </c>
      <c r="B21" s="94">
        <v>1689500</v>
      </c>
      <c r="C21" s="94">
        <v>2272500</v>
      </c>
      <c r="D21" s="94">
        <v>2112100</v>
      </c>
      <c r="E21" s="94">
        <v>918000</v>
      </c>
      <c r="F21" s="94">
        <v>1333000</v>
      </c>
      <c r="G21" s="94">
        <v>946200</v>
      </c>
      <c r="H21" s="94">
        <v>2607500</v>
      </c>
      <c r="I21" s="94">
        <v>3605500</v>
      </c>
      <c r="J21" s="94">
        <v>3058300</v>
      </c>
      <c r="K21" s="35"/>
      <c r="L21" s="19">
        <f t="shared" si="6"/>
        <v>0.35206136145733463</v>
      </c>
      <c r="M21" s="19">
        <f t="shared" si="7"/>
        <v>0.36971293856607962</v>
      </c>
      <c r="N21" s="19">
        <f t="shared" si="8"/>
        <v>0.30938756825687475</v>
      </c>
      <c r="O21" s="20"/>
      <c r="P21" s="19">
        <f t="shared" si="9"/>
        <v>-7.0583058305830559E-2</v>
      </c>
      <c r="Q21" s="19">
        <f t="shared" si="10"/>
        <v>-0.290172543135784</v>
      </c>
      <c r="R21" s="19">
        <f t="shared" si="11"/>
        <v>-0.15176813202052419</v>
      </c>
      <c r="S21" s="36"/>
      <c r="T21" s="36"/>
    </row>
    <row r="22" spans="1:20" x14ac:dyDescent="0.2">
      <c r="A22" s="12" t="s">
        <v>35</v>
      </c>
      <c r="B22" s="13">
        <v>11000</v>
      </c>
      <c r="C22" s="14">
        <v>4500</v>
      </c>
      <c r="D22" s="14"/>
      <c r="E22" s="15">
        <v>810000</v>
      </c>
      <c r="F22" s="16">
        <v>1179000</v>
      </c>
      <c r="G22" s="16">
        <v>675900</v>
      </c>
      <c r="H22" s="17">
        <v>821000</v>
      </c>
      <c r="I22" s="18">
        <v>1183500</v>
      </c>
      <c r="J22" s="18">
        <v>675900</v>
      </c>
      <c r="K22" s="35"/>
      <c r="L22" s="19">
        <f t="shared" si="6"/>
        <v>0.98660170523751523</v>
      </c>
      <c r="M22" s="19">
        <f t="shared" si="7"/>
        <v>0.99619771863117867</v>
      </c>
      <c r="N22" s="19">
        <f t="shared" si="8"/>
        <v>1</v>
      </c>
      <c r="O22" s="20"/>
      <c r="P22" s="19">
        <f t="shared" si="9"/>
        <v>-1</v>
      </c>
      <c r="Q22" s="19">
        <f t="shared" si="10"/>
        <v>-0.42671755725190841</v>
      </c>
      <c r="R22" s="19">
        <f t="shared" si="11"/>
        <v>-0.42889733840304178</v>
      </c>
      <c r="S22" s="36"/>
      <c r="T22" s="36"/>
    </row>
    <row r="23" spans="1:20" x14ac:dyDescent="0.2">
      <c r="A23" s="12" t="s">
        <v>36</v>
      </c>
      <c r="B23" s="13">
        <v>123500</v>
      </c>
      <c r="C23" s="14">
        <v>135500</v>
      </c>
      <c r="D23" s="14">
        <v>223000</v>
      </c>
      <c r="E23" s="15">
        <v>108000</v>
      </c>
      <c r="F23" s="16">
        <v>154000</v>
      </c>
      <c r="G23" s="16">
        <v>270300</v>
      </c>
      <c r="H23" s="17">
        <v>231500</v>
      </c>
      <c r="I23" s="18">
        <v>289500</v>
      </c>
      <c r="J23" s="18">
        <v>493300</v>
      </c>
      <c r="K23" s="35"/>
      <c r="L23" s="19">
        <f t="shared" si="6"/>
        <v>0.46652267818574517</v>
      </c>
      <c r="M23" s="19">
        <f t="shared" si="7"/>
        <v>0.53195164075993095</v>
      </c>
      <c r="N23" s="19">
        <f t="shared" si="8"/>
        <v>0.54794242854246911</v>
      </c>
      <c r="O23" s="20"/>
      <c r="P23" s="19">
        <f t="shared" si="9"/>
        <v>0.64575645756457556</v>
      </c>
      <c r="Q23" s="19">
        <f t="shared" si="10"/>
        <v>0.7551948051948052</v>
      </c>
      <c r="R23" s="19">
        <f t="shared" si="11"/>
        <v>0.70397236614853198</v>
      </c>
      <c r="S23" s="36"/>
      <c r="T23" s="36"/>
    </row>
    <row r="24" spans="1:20" ht="12" thickBot="1" x14ac:dyDescent="0.25">
      <c r="A24" s="21" t="s">
        <v>37</v>
      </c>
      <c r="B24" s="22">
        <v>1555000</v>
      </c>
      <c r="C24" s="22">
        <v>2132500</v>
      </c>
      <c r="D24" s="22">
        <v>1889100</v>
      </c>
      <c r="E24" s="23"/>
      <c r="F24" s="23"/>
      <c r="G24" s="23"/>
      <c r="H24" s="23">
        <v>1555000</v>
      </c>
      <c r="I24" s="18">
        <v>2132500</v>
      </c>
      <c r="J24" s="18">
        <v>1889100</v>
      </c>
      <c r="K24" s="35"/>
      <c r="L24" s="19">
        <f t="shared" si="6"/>
        <v>0</v>
      </c>
      <c r="M24" s="19">
        <f t="shared" si="7"/>
        <v>0</v>
      </c>
      <c r="N24" s="19">
        <f t="shared" si="8"/>
        <v>0</v>
      </c>
      <c r="O24" s="20"/>
      <c r="P24" s="19">
        <f t="shared" si="9"/>
        <v>-0.11413833528722162</v>
      </c>
      <c r="Q24" s="19" t="e">
        <f t="shared" si="10"/>
        <v>#DIV/0!</v>
      </c>
      <c r="R24" s="19">
        <f t="shared" si="11"/>
        <v>-0.11413833528722162</v>
      </c>
      <c r="S24" s="36"/>
      <c r="T24" s="36"/>
    </row>
    <row r="25" spans="1:20" ht="12" thickBot="1" x14ac:dyDescent="0.25">
      <c r="A25" s="25" t="s">
        <v>38</v>
      </c>
      <c r="B25" s="26">
        <v>6399500</v>
      </c>
      <c r="C25" s="27">
        <v>6472000</v>
      </c>
      <c r="D25" s="27">
        <v>6153600</v>
      </c>
      <c r="E25" s="28">
        <v>10712500.069315875</v>
      </c>
      <c r="F25" s="29">
        <v>10590000</v>
      </c>
      <c r="G25" s="29">
        <v>10404700</v>
      </c>
      <c r="H25" s="30">
        <v>17112000.069315873</v>
      </c>
      <c r="I25" s="31">
        <v>17062000</v>
      </c>
      <c r="J25" s="31">
        <v>16558300</v>
      </c>
      <c r="K25" s="35"/>
      <c r="L25" s="32">
        <f>E25/H25</f>
        <v>0.62602267566167402</v>
      </c>
      <c r="M25" s="32">
        <f>F25/I25</f>
        <v>0.62067752901183915</v>
      </c>
      <c r="N25" s="32">
        <f t="shared" si="2"/>
        <v>0.62836764643713428</v>
      </c>
      <c r="P25" s="34">
        <f>(D25/C25)-1</f>
        <v>-4.9196538936959189E-2</v>
      </c>
      <c r="Q25" s="34">
        <f>(G25/F25)-1</f>
        <v>-1.7497639282341826E-2</v>
      </c>
      <c r="R25" s="34">
        <f>(J25/I25)-1</f>
        <v>-2.9521744226937097E-2</v>
      </c>
      <c r="S25" s="98"/>
    </row>
    <row r="26" spans="1:20" x14ac:dyDescent="0.2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4"/>
    </row>
    <row r="27" spans="1:20" x14ac:dyDescent="0.2">
      <c r="A27" s="1" t="s">
        <v>39</v>
      </c>
      <c r="H27" s="4"/>
      <c r="I27" s="4"/>
      <c r="J27" s="4"/>
      <c r="Q27" s="35"/>
      <c r="R27" s="36"/>
      <c r="S27" s="36"/>
    </row>
    <row r="28" spans="1:20" x14ac:dyDescent="0.2">
      <c r="A28" s="1" t="s">
        <v>40</v>
      </c>
      <c r="H28" s="4"/>
      <c r="I28" s="4"/>
      <c r="J28" s="4"/>
    </row>
    <row r="29" spans="1:20" x14ac:dyDescent="0.2">
      <c r="A29" s="1" t="s">
        <v>41</v>
      </c>
      <c r="H29" s="4"/>
      <c r="I29" s="4"/>
      <c r="J29" s="4"/>
    </row>
    <row r="30" spans="1:20" x14ac:dyDescent="0.2">
      <c r="A30" s="1" t="s">
        <v>42</v>
      </c>
      <c r="H30" s="4"/>
      <c r="I30" s="4"/>
      <c r="J30" s="4"/>
    </row>
    <row r="31" spans="1:20" x14ac:dyDescent="0.2">
      <c r="A31" t="s">
        <v>151</v>
      </c>
      <c r="F31" s="35"/>
      <c r="G31" s="35"/>
      <c r="H31" s="4"/>
      <c r="I31" s="4"/>
      <c r="J31" s="4"/>
    </row>
    <row r="32" spans="1:20" x14ac:dyDescent="0.2">
      <c r="H32" s="4"/>
      <c r="I32" s="4"/>
      <c r="J32" s="4"/>
    </row>
    <row r="33" spans="1:10" ht="15" x14ac:dyDescent="0.2">
      <c r="A33" s="69" t="s">
        <v>190</v>
      </c>
      <c r="H33" s="4"/>
      <c r="I33" s="4"/>
      <c r="J33" s="4"/>
    </row>
    <row r="34" spans="1:10" ht="15" x14ac:dyDescent="0.25">
      <c r="A34" s="37" t="s">
        <v>191</v>
      </c>
      <c r="H34" s="4"/>
      <c r="I34" s="4"/>
      <c r="J34" s="4"/>
    </row>
    <row r="35" spans="1:10" x14ac:dyDescent="0.2">
      <c r="H35" s="4"/>
      <c r="I35" s="4"/>
      <c r="J35" s="4"/>
    </row>
    <row r="36" spans="1:10" x14ac:dyDescent="0.2">
      <c r="H36" s="4"/>
      <c r="I36" s="4"/>
      <c r="J36" s="4"/>
    </row>
    <row r="37" spans="1:10" x14ac:dyDescent="0.2">
      <c r="H37" s="4"/>
      <c r="I37" s="4"/>
      <c r="J37" s="4"/>
    </row>
    <row r="38" spans="1:10" x14ac:dyDescent="0.2">
      <c r="H38" s="4"/>
      <c r="I38" s="4"/>
      <c r="J38" s="4"/>
    </row>
    <row r="39" spans="1:10" x14ac:dyDescent="0.2">
      <c r="H39" s="4"/>
      <c r="I39" s="4"/>
      <c r="J39" s="4"/>
    </row>
    <row r="40" spans="1:10" x14ac:dyDescent="0.2">
      <c r="H40" s="4"/>
      <c r="I40" s="4"/>
      <c r="J40" s="4"/>
    </row>
    <row r="41" spans="1:10" x14ac:dyDescent="0.2">
      <c r="H41" s="4"/>
      <c r="I41" s="4"/>
      <c r="J41" s="4"/>
    </row>
  </sheetData>
  <mergeCells count="1">
    <mergeCell ref="P3:R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zoomScaleNormal="100" workbookViewId="0">
      <selection activeCell="P3" sqref="O3:P16"/>
    </sheetView>
  </sheetViews>
  <sheetFormatPr defaultRowHeight="11.25" x14ac:dyDescent="0.2"/>
  <cols>
    <col min="1" max="1" width="29" customWidth="1"/>
    <col min="2" max="7" width="13.33203125" customWidth="1"/>
    <col min="8" max="8" width="12.1640625" bestFit="1" customWidth="1"/>
    <col min="9" max="10" width="11.6640625" customWidth="1"/>
    <col min="11" max="11" width="6.83203125" customWidth="1"/>
    <col min="12" max="14" width="10.5" customWidth="1"/>
    <col min="15" max="15" width="10" customWidth="1"/>
  </cols>
  <sheetData>
    <row r="1" spans="1:18" ht="12.75" x14ac:dyDescent="0.2">
      <c r="A1" s="38" t="s">
        <v>43</v>
      </c>
      <c r="F1" s="4"/>
      <c r="G1" s="4"/>
    </row>
    <row r="2" spans="1:18" x14ac:dyDescent="0.2">
      <c r="B2" s="6" t="s">
        <v>4</v>
      </c>
      <c r="C2" s="6" t="s">
        <v>98</v>
      </c>
      <c r="D2" s="6" t="s">
        <v>4</v>
      </c>
      <c r="E2" s="6" t="s">
        <v>98</v>
      </c>
      <c r="F2" s="6" t="s">
        <v>4</v>
      </c>
      <c r="G2" s="6" t="s">
        <v>98</v>
      </c>
      <c r="H2" s="7"/>
      <c r="I2" s="6" t="s">
        <v>4</v>
      </c>
      <c r="J2" s="6" t="s">
        <v>98</v>
      </c>
      <c r="L2" s="132" t="s">
        <v>134</v>
      </c>
      <c r="M2" s="133"/>
      <c r="N2" s="134"/>
    </row>
    <row r="3" spans="1:18" ht="27.75" x14ac:dyDescent="0.2">
      <c r="B3" s="8" t="s">
        <v>10</v>
      </c>
      <c r="C3" s="8" t="s">
        <v>135</v>
      </c>
      <c r="D3" s="9" t="s">
        <v>12</v>
      </c>
      <c r="E3" s="9" t="s">
        <v>136</v>
      </c>
      <c r="F3" s="10" t="s">
        <v>14</v>
      </c>
      <c r="G3" s="10" t="s">
        <v>137</v>
      </c>
      <c r="I3" s="11" t="s">
        <v>15</v>
      </c>
      <c r="J3" s="11" t="s">
        <v>133</v>
      </c>
      <c r="L3" s="11" t="s">
        <v>16</v>
      </c>
      <c r="M3" s="11" t="s">
        <v>17</v>
      </c>
      <c r="N3" s="11" t="s">
        <v>18</v>
      </c>
      <c r="R3" s="4"/>
    </row>
    <row r="4" spans="1:18" x14ac:dyDescent="0.2">
      <c r="A4" s="12" t="s">
        <v>19</v>
      </c>
      <c r="B4" s="14">
        <v>42500</v>
      </c>
      <c r="C4" s="87">
        <v>118300</v>
      </c>
      <c r="D4" s="16">
        <v>378500</v>
      </c>
      <c r="E4" s="90">
        <v>370300</v>
      </c>
      <c r="F4" s="18">
        <v>421000</v>
      </c>
      <c r="G4" s="17">
        <v>488600</v>
      </c>
      <c r="H4" s="35"/>
      <c r="I4" s="19">
        <f>D4/F4</f>
        <v>0.89904988123515439</v>
      </c>
      <c r="J4" s="19">
        <f>E4/G4</f>
        <v>0.75787965616045849</v>
      </c>
      <c r="L4" s="19">
        <f>(C4/B4)-1</f>
        <v>1.783529411764706</v>
      </c>
      <c r="M4" s="19">
        <f>(E4/D4)-1</f>
        <v>-2.1664464993395027E-2</v>
      </c>
      <c r="N4" s="19">
        <f>(G4/F4)-1</f>
        <v>0.16057007125890732</v>
      </c>
      <c r="P4" s="35"/>
      <c r="R4" s="4"/>
    </row>
    <row r="5" spans="1:18" x14ac:dyDescent="0.2">
      <c r="A5" s="12" t="s">
        <v>20</v>
      </c>
      <c r="B5" s="14">
        <v>218000</v>
      </c>
      <c r="C5" s="87">
        <v>212900</v>
      </c>
      <c r="D5" s="16">
        <v>44000</v>
      </c>
      <c r="E5" s="90">
        <v>58900</v>
      </c>
      <c r="F5" s="18">
        <v>262000</v>
      </c>
      <c r="G5" s="17">
        <v>271800</v>
      </c>
      <c r="H5" s="35"/>
      <c r="I5" s="19">
        <f t="shared" ref="I5:I19" si="0">D5/F5</f>
        <v>0.16793893129770993</v>
      </c>
      <c r="J5" s="19">
        <f t="shared" ref="J5:J19" si="1">E5/G5</f>
        <v>0.21670345842531272</v>
      </c>
      <c r="L5" s="19">
        <f t="shared" ref="L5:L23" si="2">(C5/B5)-1</f>
        <v>-2.3394495412843996E-2</v>
      </c>
      <c r="M5" s="19">
        <f t="shared" ref="M5:M23" si="3">(E5/D5)-1</f>
        <v>0.33863636363636362</v>
      </c>
      <c r="N5" s="19">
        <f t="shared" ref="N5:N19" si="4">(G5/F5)-1</f>
        <v>3.7404580152671674E-2</v>
      </c>
      <c r="R5" s="4"/>
    </row>
    <row r="6" spans="1:18" x14ac:dyDescent="0.2">
      <c r="A6" s="12" t="s">
        <v>21</v>
      </c>
      <c r="B6" s="14">
        <v>78000</v>
      </c>
      <c r="C6" s="87">
        <v>74500</v>
      </c>
      <c r="D6" s="16">
        <v>143500</v>
      </c>
      <c r="E6" s="90">
        <v>147000</v>
      </c>
      <c r="F6" s="18">
        <v>221500</v>
      </c>
      <c r="G6" s="17">
        <v>221500</v>
      </c>
      <c r="H6" s="35"/>
      <c r="I6" s="19">
        <f t="shared" si="0"/>
        <v>0.64785553047404065</v>
      </c>
      <c r="J6" s="19">
        <f t="shared" si="1"/>
        <v>0.66365688487584651</v>
      </c>
      <c r="L6" s="19">
        <f t="shared" si="2"/>
        <v>-4.4871794871794823E-2</v>
      </c>
      <c r="M6" s="19">
        <f t="shared" si="3"/>
        <v>2.4390243902439046E-2</v>
      </c>
      <c r="N6" s="19">
        <f t="shared" si="4"/>
        <v>0</v>
      </c>
      <c r="R6" s="4"/>
    </row>
    <row r="7" spans="1:18" x14ac:dyDescent="0.2">
      <c r="A7" s="12" t="s">
        <v>22</v>
      </c>
      <c r="B7" s="40">
        <v>34000</v>
      </c>
      <c r="C7" s="88">
        <v>36300</v>
      </c>
      <c r="D7" s="42">
        <v>374500</v>
      </c>
      <c r="E7" s="91">
        <v>491300</v>
      </c>
      <c r="F7" s="18">
        <v>408500</v>
      </c>
      <c r="G7" s="17">
        <v>527600</v>
      </c>
      <c r="H7" s="35"/>
      <c r="I7" s="19">
        <f t="shared" si="0"/>
        <v>0.91676866585067318</v>
      </c>
      <c r="J7" s="19">
        <f t="shared" si="1"/>
        <v>0.93119787717968161</v>
      </c>
      <c r="L7" s="19">
        <f t="shared" si="2"/>
        <v>6.7647058823529393E-2</v>
      </c>
      <c r="M7" s="19">
        <f t="shared" si="3"/>
        <v>0.3118825100133511</v>
      </c>
      <c r="N7" s="19">
        <f t="shared" si="4"/>
        <v>0.2915544675642594</v>
      </c>
      <c r="P7" s="35"/>
      <c r="R7" s="4"/>
    </row>
    <row r="8" spans="1:18" x14ac:dyDescent="0.2">
      <c r="A8" s="12" t="s">
        <v>23</v>
      </c>
      <c r="B8" s="40">
        <v>12000</v>
      </c>
      <c r="C8" s="88">
        <v>8500</v>
      </c>
      <c r="D8" s="42">
        <v>37000</v>
      </c>
      <c r="E8" s="91">
        <v>55400</v>
      </c>
      <c r="F8" s="18">
        <v>49000</v>
      </c>
      <c r="G8" s="17">
        <v>63900</v>
      </c>
      <c r="H8" s="35"/>
      <c r="I8" s="19">
        <f t="shared" si="0"/>
        <v>0.75510204081632648</v>
      </c>
      <c r="J8" s="19">
        <f t="shared" si="1"/>
        <v>0.86697965571205005</v>
      </c>
      <c r="L8" s="19">
        <f t="shared" si="2"/>
        <v>-0.29166666666666663</v>
      </c>
      <c r="M8" s="19">
        <f t="shared" si="3"/>
        <v>0.49729729729729732</v>
      </c>
      <c r="N8" s="19">
        <f t="shared" si="4"/>
        <v>0.30408163265306132</v>
      </c>
      <c r="R8" s="4"/>
    </row>
    <row r="9" spans="1:18" x14ac:dyDescent="0.2">
      <c r="A9" s="12" t="s">
        <v>24</v>
      </c>
      <c r="B9" s="14">
        <v>368000</v>
      </c>
      <c r="C9" s="87">
        <v>342400</v>
      </c>
      <c r="D9" s="16">
        <v>606000</v>
      </c>
      <c r="E9" s="90">
        <v>727700</v>
      </c>
      <c r="F9" s="18">
        <v>974000</v>
      </c>
      <c r="G9" s="17">
        <v>1070100</v>
      </c>
      <c r="H9" s="35"/>
      <c r="I9" s="19">
        <f t="shared" si="0"/>
        <v>0.62217659137576997</v>
      </c>
      <c r="J9" s="19">
        <f t="shared" si="1"/>
        <v>0.68002990374731331</v>
      </c>
      <c r="L9" s="19">
        <f t="shared" si="2"/>
        <v>-6.956521739130439E-2</v>
      </c>
      <c r="M9" s="19">
        <f t="shared" si="3"/>
        <v>0.20082508250825093</v>
      </c>
      <c r="N9" s="19">
        <f t="shared" si="4"/>
        <v>9.8665297741273195E-2</v>
      </c>
      <c r="P9" s="35"/>
      <c r="R9" s="4"/>
    </row>
    <row r="10" spans="1:18" x14ac:dyDescent="0.2">
      <c r="A10" s="12" t="s">
        <v>25</v>
      </c>
      <c r="B10" s="14">
        <v>759500</v>
      </c>
      <c r="C10" s="87">
        <v>724100</v>
      </c>
      <c r="D10" s="16">
        <v>93500</v>
      </c>
      <c r="E10" s="90">
        <v>188000</v>
      </c>
      <c r="F10" s="18">
        <v>853000</v>
      </c>
      <c r="G10" s="17">
        <v>912100</v>
      </c>
      <c r="H10" s="35"/>
      <c r="I10" s="19">
        <f t="shared" si="0"/>
        <v>0.10961313012895663</v>
      </c>
      <c r="J10" s="19">
        <f>E10/G10</f>
        <v>0.20611775024668347</v>
      </c>
      <c r="L10" s="19">
        <f t="shared" si="2"/>
        <v>-4.6609611586570066E-2</v>
      </c>
      <c r="M10" s="19">
        <f t="shared" si="3"/>
        <v>1.0106951871657754</v>
      </c>
      <c r="N10" s="19">
        <f t="shared" si="4"/>
        <v>6.9284876905040926E-2</v>
      </c>
      <c r="R10" s="4"/>
    </row>
    <row r="11" spans="1:18" x14ac:dyDescent="0.2">
      <c r="A11" s="12" t="s">
        <v>26</v>
      </c>
      <c r="B11" s="14">
        <v>32000</v>
      </c>
      <c r="C11" s="87">
        <v>29700</v>
      </c>
      <c r="D11" s="16">
        <v>29500</v>
      </c>
      <c r="E11" s="90">
        <v>8300</v>
      </c>
      <c r="F11" s="18">
        <v>61500</v>
      </c>
      <c r="G11" s="17">
        <v>38000</v>
      </c>
      <c r="H11" s="35"/>
      <c r="I11" s="19">
        <f t="shared" si="0"/>
        <v>0.47967479674796748</v>
      </c>
      <c r="J11" s="19">
        <f t="shared" si="1"/>
        <v>0.21842105263157896</v>
      </c>
      <c r="L11" s="19">
        <f t="shared" si="2"/>
        <v>-7.1875000000000022E-2</v>
      </c>
      <c r="M11" s="19">
        <f t="shared" si="3"/>
        <v>-0.71864406779661016</v>
      </c>
      <c r="N11" s="19">
        <f t="shared" si="4"/>
        <v>-0.38211382113821135</v>
      </c>
      <c r="R11" s="4"/>
    </row>
    <row r="12" spans="1:18" x14ac:dyDescent="0.2">
      <c r="A12" s="12" t="s">
        <v>27</v>
      </c>
      <c r="B12" s="14">
        <v>7000</v>
      </c>
      <c r="C12" s="87">
        <v>168000</v>
      </c>
      <c r="D12" s="16">
        <v>589500</v>
      </c>
      <c r="E12" s="90">
        <v>588900</v>
      </c>
      <c r="F12" s="18">
        <v>596500</v>
      </c>
      <c r="G12" s="17">
        <v>756900</v>
      </c>
      <c r="H12" s="35"/>
      <c r="I12" s="19">
        <f t="shared" si="0"/>
        <v>0.98826487845766975</v>
      </c>
      <c r="J12" s="19">
        <f t="shared" si="1"/>
        <v>0.77804201347602064</v>
      </c>
      <c r="L12" s="19">
        <f t="shared" si="2"/>
        <v>23</v>
      </c>
      <c r="M12" s="19">
        <f t="shared" si="3"/>
        <v>-1.0178117048346147E-3</v>
      </c>
      <c r="N12" s="19">
        <f t="shared" si="4"/>
        <v>0.26890192791282486</v>
      </c>
      <c r="R12" s="4"/>
    </row>
    <row r="13" spans="1:18" x14ac:dyDescent="0.2">
      <c r="A13" s="12" t="s">
        <v>28</v>
      </c>
      <c r="B13" s="14">
        <v>35500</v>
      </c>
      <c r="C13" s="87">
        <v>10800</v>
      </c>
      <c r="D13" s="16">
        <v>155000</v>
      </c>
      <c r="E13" s="90">
        <v>25600</v>
      </c>
      <c r="F13" s="18">
        <v>190500</v>
      </c>
      <c r="G13" s="17">
        <v>36400</v>
      </c>
      <c r="H13" s="35"/>
      <c r="I13" s="19">
        <f t="shared" si="0"/>
        <v>0.81364829396325455</v>
      </c>
      <c r="J13" s="19">
        <f t="shared" si="1"/>
        <v>0.70329670329670335</v>
      </c>
      <c r="L13" s="19">
        <f t="shared" si="2"/>
        <v>-0.6957746478873239</v>
      </c>
      <c r="M13" s="19">
        <f t="shared" si="3"/>
        <v>-0.83483870967741935</v>
      </c>
      <c r="N13" s="19">
        <f t="shared" si="4"/>
        <v>-0.80892388451443575</v>
      </c>
      <c r="R13" s="4"/>
    </row>
    <row r="14" spans="1:18" x14ac:dyDescent="0.2">
      <c r="A14" s="12" t="s">
        <v>30</v>
      </c>
      <c r="B14" s="14">
        <v>38000</v>
      </c>
      <c r="C14" s="87">
        <v>11600</v>
      </c>
      <c r="D14" s="16">
        <v>128000</v>
      </c>
      <c r="E14" s="90">
        <v>175300</v>
      </c>
      <c r="F14" s="18">
        <v>166000</v>
      </c>
      <c r="G14" s="17">
        <v>186900</v>
      </c>
      <c r="H14" s="35"/>
      <c r="I14" s="19">
        <f t="shared" si="0"/>
        <v>0.77108433734939763</v>
      </c>
      <c r="J14" s="19">
        <f t="shared" si="1"/>
        <v>0.93793472445157844</v>
      </c>
      <c r="L14" s="19">
        <f t="shared" si="2"/>
        <v>-0.6947368421052631</v>
      </c>
      <c r="M14" s="19">
        <f t="shared" si="3"/>
        <v>0.36953125000000009</v>
      </c>
      <c r="N14" s="19">
        <f t="shared" si="4"/>
        <v>0.12590361445783138</v>
      </c>
      <c r="R14" s="4"/>
    </row>
    <row r="15" spans="1:18" x14ac:dyDescent="0.2">
      <c r="A15" s="12" t="s">
        <v>31</v>
      </c>
      <c r="B15" s="14">
        <v>0</v>
      </c>
      <c r="C15" s="87">
        <v>200</v>
      </c>
      <c r="D15" s="16">
        <v>0</v>
      </c>
      <c r="E15" s="90">
        <v>100</v>
      </c>
      <c r="F15" s="18">
        <v>0</v>
      </c>
      <c r="G15" s="17">
        <v>300</v>
      </c>
      <c r="H15" s="35"/>
      <c r="I15" s="19" t="e">
        <f t="shared" si="0"/>
        <v>#DIV/0!</v>
      </c>
      <c r="J15" s="19">
        <f t="shared" si="1"/>
        <v>0.33333333333333331</v>
      </c>
      <c r="L15" s="19" t="e">
        <f t="shared" si="2"/>
        <v>#DIV/0!</v>
      </c>
      <c r="M15" s="19" t="e">
        <f t="shared" si="3"/>
        <v>#DIV/0!</v>
      </c>
      <c r="N15" s="19" t="e">
        <f t="shared" si="4"/>
        <v>#DIV/0!</v>
      </c>
      <c r="R15" s="4"/>
    </row>
    <row r="16" spans="1:18" x14ac:dyDescent="0.2">
      <c r="A16" s="12" t="s">
        <v>32</v>
      </c>
      <c r="B16" s="14">
        <v>8000</v>
      </c>
      <c r="C16" s="87">
        <v>0</v>
      </c>
      <c r="D16" s="16">
        <v>500</v>
      </c>
      <c r="E16" s="90">
        <v>4200</v>
      </c>
      <c r="F16" s="18">
        <v>8500</v>
      </c>
      <c r="G16" s="17">
        <v>4200</v>
      </c>
      <c r="H16" s="35"/>
      <c r="I16" s="19">
        <f t="shared" si="0"/>
        <v>5.8823529411764705E-2</v>
      </c>
      <c r="J16" s="19">
        <f t="shared" si="1"/>
        <v>1</v>
      </c>
      <c r="L16" s="19">
        <f t="shared" si="2"/>
        <v>-1</v>
      </c>
      <c r="M16" s="19">
        <f t="shared" si="3"/>
        <v>7.4</v>
      </c>
      <c r="N16" s="19">
        <f t="shared" si="4"/>
        <v>-0.50588235294117645</v>
      </c>
      <c r="R16" s="4"/>
    </row>
    <row r="17" spans="1:18" x14ac:dyDescent="0.2">
      <c r="A17" s="12" t="s">
        <v>33</v>
      </c>
      <c r="B17" s="14">
        <v>81000</v>
      </c>
      <c r="C17" s="87">
        <v>400</v>
      </c>
      <c r="D17" s="16">
        <v>17500</v>
      </c>
      <c r="E17" s="90">
        <v>51600</v>
      </c>
      <c r="F17" s="18">
        <v>98500</v>
      </c>
      <c r="G17" s="17">
        <v>52000</v>
      </c>
      <c r="H17" s="35"/>
      <c r="I17" s="19">
        <f t="shared" si="0"/>
        <v>0.17766497461928935</v>
      </c>
      <c r="J17" s="19">
        <f t="shared" si="1"/>
        <v>0.99230769230769234</v>
      </c>
      <c r="L17" s="19">
        <f t="shared" si="2"/>
        <v>-0.99506172839506168</v>
      </c>
      <c r="M17" s="19">
        <f t="shared" si="3"/>
        <v>1.9485714285714284</v>
      </c>
      <c r="N17" s="19">
        <f t="shared" si="4"/>
        <v>-0.47208121827411165</v>
      </c>
      <c r="R17" s="4"/>
    </row>
    <row r="18" spans="1:18" x14ac:dyDescent="0.2">
      <c r="A18" s="12" t="s">
        <v>34</v>
      </c>
      <c r="B18" s="14">
        <v>28500</v>
      </c>
      <c r="C18" s="87">
        <v>-400</v>
      </c>
      <c r="D18" s="16">
        <v>2000</v>
      </c>
      <c r="E18" s="90">
        <v>6400</v>
      </c>
      <c r="F18" s="18">
        <v>30500</v>
      </c>
      <c r="G18" s="17">
        <v>6000</v>
      </c>
      <c r="H18" s="35"/>
      <c r="I18" s="19">
        <f t="shared" si="0"/>
        <v>6.5573770491803282E-2</v>
      </c>
      <c r="J18" s="19">
        <f t="shared" si="1"/>
        <v>1.0666666666666667</v>
      </c>
      <c r="L18" s="19">
        <f t="shared" si="2"/>
        <v>-1.0140350877192983</v>
      </c>
      <c r="M18" s="19">
        <f t="shared" si="3"/>
        <v>2.2000000000000002</v>
      </c>
      <c r="N18" s="19">
        <f t="shared" si="4"/>
        <v>-0.80327868852459017</v>
      </c>
      <c r="R18" s="4"/>
    </row>
    <row r="19" spans="1:18" x14ac:dyDescent="0.2">
      <c r="A19" s="93" t="s">
        <v>87</v>
      </c>
      <c r="B19" s="94">
        <v>425000</v>
      </c>
      <c r="C19" s="94">
        <v>531500</v>
      </c>
      <c r="D19" s="94">
        <v>180500</v>
      </c>
      <c r="E19" s="94">
        <v>254900</v>
      </c>
      <c r="F19" s="94">
        <v>605500</v>
      </c>
      <c r="G19" s="94">
        <v>786400</v>
      </c>
      <c r="H19" s="35"/>
      <c r="I19" s="19">
        <f t="shared" si="0"/>
        <v>0.29810074318744839</v>
      </c>
      <c r="J19" s="19">
        <f t="shared" si="1"/>
        <v>0.32413530010172942</v>
      </c>
      <c r="L19" s="19">
        <f t="shared" si="2"/>
        <v>0.25058823529411756</v>
      </c>
      <c r="M19" s="19">
        <f t="shared" si="3"/>
        <v>0.4121883656509695</v>
      </c>
      <c r="N19" s="19">
        <f t="shared" si="4"/>
        <v>0.29876135425268369</v>
      </c>
      <c r="R19" s="4"/>
    </row>
    <row r="20" spans="1:18" x14ac:dyDescent="0.2">
      <c r="A20" s="12" t="s">
        <v>35</v>
      </c>
      <c r="B20" s="14">
        <v>0</v>
      </c>
      <c r="C20" s="87">
        <v>486500</v>
      </c>
      <c r="D20" s="16">
        <v>27000</v>
      </c>
      <c r="E20" s="90">
        <v>88600</v>
      </c>
      <c r="F20" s="18">
        <v>27000</v>
      </c>
      <c r="G20" s="17">
        <v>575100</v>
      </c>
      <c r="H20" s="35"/>
      <c r="I20" s="19">
        <f t="shared" ref="I20:I22" si="5">D20/F20</f>
        <v>1</v>
      </c>
      <c r="J20" s="19">
        <f t="shared" ref="J20:J22" si="6">E20/G20</f>
        <v>0.15406016344983481</v>
      </c>
      <c r="L20" s="19" t="e">
        <f t="shared" ref="L20:L22" si="7">(C20/B20)-1</f>
        <v>#DIV/0!</v>
      </c>
      <c r="M20" s="19">
        <f t="shared" ref="M20:M22" si="8">(E20/D20)-1</f>
        <v>2.2814814814814817</v>
      </c>
      <c r="N20" s="19">
        <f t="shared" ref="N20:N22" si="9">(G20/F20)-1</f>
        <v>20.3</v>
      </c>
      <c r="R20" s="4"/>
    </row>
    <row r="21" spans="1:18" x14ac:dyDescent="0.2">
      <c r="A21" s="12" t="s">
        <v>36</v>
      </c>
      <c r="B21" s="14">
        <v>131000</v>
      </c>
      <c r="C21" s="87">
        <v>45000</v>
      </c>
      <c r="D21" s="16">
        <v>153500</v>
      </c>
      <c r="E21" s="90">
        <v>166300</v>
      </c>
      <c r="F21" s="18">
        <v>284500</v>
      </c>
      <c r="G21" s="17">
        <v>211300</v>
      </c>
      <c r="H21" s="35"/>
      <c r="I21" s="19">
        <f t="shared" si="5"/>
        <v>0.53954305799648505</v>
      </c>
      <c r="J21" s="19">
        <f t="shared" si="6"/>
        <v>0.78703265499290109</v>
      </c>
      <c r="L21" s="19">
        <f t="shared" si="7"/>
        <v>-0.65648854961832059</v>
      </c>
      <c r="M21" s="19">
        <f t="shared" si="8"/>
        <v>8.3387622149837082E-2</v>
      </c>
      <c r="N21" s="19">
        <f t="shared" si="9"/>
        <v>-0.25729349736379614</v>
      </c>
      <c r="R21" s="4"/>
    </row>
    <row r="22" spans="1:18" ht="12" thickBot="1" x14ac:dyDescent="0.25">
      <c r="A22" s="21" t="s">
        <v>37</v>
      </c>
      <c r="B22" s="22">
        <v>294000</v>
      </c>
      <c r="C22" s="22"/>
      <c r="D22" s="23">
        <v>0</v>
      </c>
      <c r="E22" s="23">
        <v>0</v>
      </c>
      <c r="F22" s="23">
        <v>294000</v>
      </c>
      <c r="G22" s="23">
        <v>0</v>
      </c>
      <c r="H22" s="35"/>
      <c r="I22" s="19">
        <f t="shared" si="5"/>
        <v>0</v>
      </c>
      <c r="J22" s="19" t="e">
        <f t="shared" si="6"/>
        <v>#DIV/0!</v>
      </c>
      <c r="L22" s="19">
        <f t="shared" si="7"/>
        <v>-1</v>
      </c>
      <c r="M22" s="19" t="e">
        <f t="shared" si="8"/>
        <v>#DIV/0!</v>
      </c>
      <c r="N22" s="19">
        <f t="shared" si="9"/>
        <v>-1</v>
      </c>
      <c r="R22" s="4"/>
    </row>
    <row r="23" spans="1:18" ht="12" thickBot="1" x14ac:dyDescent="0.25">
      <c r="A23" s="25" t="s">
        <v>38</v>
      </c>
      <c r="B23" s="27">
        <v>2167000</v>
      </c>
      <c r="C23" s="89">
        <v>2268800</v>
      </c>
      <c r="D23" s="29">
        <v>2779500</v>
      </c>
      <c r="E23" s="92">
        <v>3153900</v>
      </c>
      <c r="F23" s="31">
        <v>4946500</v>
      </c>
      <c r="G23" s="30">
        <v>5422700</v>
      </c>
      <c r="H23" s="35"/>
      <c r="I23" s="32">
        <f>D23/F23</f>
        <v>0.56191246335792988</v>
      </c>
      <c r="J23" s="32">
        <f>E23/G23</f>
        <v>0.58161063676766189</v>
      </c>
      <c r="L23" s="32">
        <f t="shared" si="2"/>
        <v>4.6977388094139316E-2</v>
      </c>
      <c r="M23" s="32">
        <f t="shared" si="3"/>
        <v>0.13470048569886672</v>
      </c>
      <c r="N23" s="32">
        <f>(G23/F23)-1</f>
        <v>9.6270089962599892E-2</v>
      </c>
      <c r="R23" s="4"/>
    </row>
    <row r="24" spans="1:18" x14ac:dyDescent="0.2">
      <c r="B24" s="35"/>
      <c r="C24" s="35"/>
      <c r="D24" s="35"/>
      <c r="E24" s="35"/>
      <c r="F24" s="4"/>
      <c r="G24" s="4"/>
      <c r="R24" s="4"/>
    </row>
    <row r="25" spans="1:18" x14ac:dyDescent="0.2">
      <c r="A25" s="1" t="s">
        <v>44</v>
      </c>
      <c r="F25" s="4"/>
      <c r="G25" s="4"/>
      <c r="H25" s="35"/>
    </row>
    <row r="26" spans="1:18" x14ac:dyDescent="0.2">
      <c r="A26" s="1" t="s">
        <v>40</v>
      </c>
      <c r="B26" s="35"/>
      <c r="C26" s="35"/>
      <c r="D26" s="35"/>
      <c r="E26" s="35"/>
      <c r="F26" s="35"/>
      <c r="G26" s="35"/>
      <c r="L26" s="35"/>
    </row>
    <row r="27" spans="1:18" x14ac:dyDescent="0.2">
      <c r="A27" s="1" t="s">
        <v>41</v>
      </c>
      <c r="F27" s="4"/>
      <c r="G27" s="4"/>
    </row>
    <row r="28" spans="1:18" x14ac:dyDescent="0.2">
      <c r="A28" s="1" t="s">
        <v>42</v>
      </c>
      <c r="F28" s="4"/>
      <c r="G28" s="4"/>
    </row>
    <row r="29" spans="1:18" x14ac:dyDescent="0.2">
      <c r="A29" t="s">
        <v>45</v>
      </c>
      <c r="F29" s="4"/>
      <c r="G29" s="4"/>
      <c r="P29" s="36"/>
    </row>
    <row r="30" spans="1:18" x14ac:dyDescent="0.2">
      <c r="F30" s="4"/>
      <c r="G30" s="4"/>
    </row>
    <row r="32" spans="1:18" ht="12.75" x14ac:dyDescent="0.2">
      <c r="A32" s="3" t="s">
        <v>174</v>
      </c>
    </row>
    <row r="33" spans="1:1" ht="15" x14ac:dyDescent="0.2">
      <c r="A33" s="69" t="s">
        <v>173</v>
      </c>
    </row>
  </sheetData>
  <mergeCells count="1">
    <mergeCell ref="L2:N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3"/>
  <sheetViews>
    <sheetView zoomScaleNormal="100" workbookViewId="0">
      <selection activeCell="S24" sqref="S24"/>
    </sheetView>
  </sheetViews>
  <sheetFormatPr defaultRowHeight="11.25" x14ac:dyDescent="0.2"/>
  <cols>
    <col min="1" max="1" width="29" customWidth="1"/>
    <col min="2" max="10" width="13.33203125" customWidth="1"/>
    <col min="11" max="11" width="10.1640625" customWidth="1"/>
    <col min="12" max="13" width="11.6640625" customWidth="1"/>
    <col min="14" max="14" width="2.5" customWidth="1"/>
    <col min="15" max="18" width="10.5" customWidth="1"/>
    <col min="19" max="19" width="10" customWidth="1"/>
  </cols>
  <sheetData>
    <row r="1" spans="1:22" ht="12.75" x14ac:dyDescent="0.2">
      <c r="A1" s="44" t="s">
        <v>47</v>
      </c>
      <c r="H1" s="4"/>
      <c r="I1" s="4"/>
      <c r="J1" s="4"/>
    </row>
    <row r="2" spans="1:22" x14ac:dyDescent="0.2">
      <c r="B2" s="6" t="s">
        <v>3</v>
      </c>
      <c r="C2" s="6" t="s">
        <v>4</v>
      </c>
      <c r="D2" s="6" t="s">
        <v>98</v>
      </c>
      <c r="E2" s="6" t="s">
        <v>3</v>
      </c>
      <c r="F2" s="6" t="s">
        <v>4</v>
      </c>
      <c r="G2" s="6" t="s">
        <v>98</v>
      </c>
      <c r="H2" s="6" t="s">
        <v>3</v>
      </c>
      <c r="I2" s="6" t="s">
        <v>4</v>
      </c>
      <c r="J2" s="6" t="s">
        <v>98</v>
      </c>
      <c r="K2" s="7"/>
      <c r="L2" s="6" t="s">
        <v>4</v>
      </c>
      <c r="M2" s="6" t="s">
        <v>98</v>
      </c>
      <c r="O2" s="132" t="s">
        <v>134</v>
      </c>
      <c r="P2" s="133"/>
      <c r="Q2" s="134"/>
      <c r="R2" s="95"/>
    </row>
    <row r="3" spans="1:22" ht="27.75" x14ac:dyDescent="0.2">
      <c r="B3" s="8" t="s">
        <v>9</v>
      </c>
      <c r="C3" s="8" t="s">
        <v>10</v>
      </c>
      <c r="D3" s="8" t="s">
        <v>135</v>
      </c>
      <c r="E3" s="9" t="s">
        <v>11</v>
      </c>
      <c r="F3" s="9" t="s">
        <v>12</v>
      </c>
      <c r="G3" s="9" t="s">
        <v>136</v>
      </c>
      <c r="H3" s="10" t="s">
        <v>13</v>
      </c>
      <c r="I3" s="10" t="s">
        <v>14</v>
      </c>
      <c r="J3" s="10" t="s">
        <v>137</v>
      </c>
      <c r="L3" s="11" t="s">
        <v>15</v>
      </c>
      <c r="M3" s="11" t="s">
        <v>133</v>
      </c>
      <c r="O3" s="11" t="s">
        <v>16</v>
      </c>
      <c r="P3" s="11" t="s">
        <v>17</v>
      </c>
      <c r="Q3" s="11" t="s">
        <v>18</v>
      </c>
      <c r="R3" s="97"/>
      <c r="V3" s="4"/>
    </row>
    <row r="4" spans="1:22" x14ac:dyDescent="0.2">
      <c r="A4" s="12" t="s">
        <v>19</v>
      </c>
      <c r="B4" s="13">
        <v>346500</v>
      </c>
      <c r="C4" s="14">
        <v>202500</v>
      </c>
      <c r="D4" s="14">
        <v>301200</v>
      </c>
      <c r="E4" s="15">
        <v>475000.06931587483</v>
      </c>
      <c r="F4" s="16">
        <v>491500</v>
      </c>
      <c r="G4" s="16">
        <v>431700</v>
      </c>
      <c r="H4" s="17">
        <v>821500.06931587483</v>
      </c>
      <c r="I4" s="18">
        <v>694000</v>
      </c>
      <c r="J4" s="18">
        <v>732900</v>
      </c>
      <c r="K4" s="35"/>
      <c r="L4" s="19">
        <f>F4/I4</f>
        <v>0.7082132564841499</v>
      </c>
      <c r="M4" s="19">
        <f>G4/J4</f>
        <v>0.58902988129349165</v>
      </c>
      <c r="N4" s="20"/>
      <c r="O4" s="19">
        <f>D4/C4-1</f>
        <v>0.48740740740740751</v>
      </c>
      <c r="P4" s="19">
        <f>G4/F4-1</f>
        <v>-0.12166836215666332</v>
      </c>
      <c r="Q4" s="19">
        <f>J4/I4-1</f>
        <v>5.6051873198847302E-2</v>
      </c>
      <c r="R4" s="98"/>
      <c r="S4" s="123"/>
      <c r="V4" s="4"/>
    </row>
    <row r="5" spans="1:22" x14ac:dyDescent="0.2">
      <c r="A5" s="12" t="s">
        <v>20</v>
      </c>
      <c r="B5" s="13">
        <v>367500</v>
      </c>
      <c r="C5" s="14">
        <v>290000</v>
      </c>
      <c r="D5" s="14">
        <v>248700</v>
      </c>
      <c r="E5" s="15">
        <v>28000</v>
      </c>
      <c r="F5" s="16">
        <v>39000</v>
      </c>
      <c r="G5" s="16">
        <v>31700</v>
      </c>
      <c r="H5" s="17">
        <v>395500</v>
      </c>
      <c r="I5" s="18">
        <v>329000</v>
      </c>
      <c r="J5" s="18">
        <v>280400</v>
      </c>
      <c r="K5" s="35"/>
      <c r="L5" s="19">
        <f t="shared" ref="L5:L19" si="0">F5/I5</f>
        <v>0.11854103343465046</v>
      </c>
      <c r="M5" s="19">
        <f t="shared" ref="M5:M19" si="1">G5/J5</f>
        <v>0.11305278174037089</v>
      </c>
      <c r="N5" s="20"/>
      <c r="O5" s="19">
        <f t="shared" ref="O5:O20" si="2">D5/C5-1</f>
        <v>-0.14241379310344826</v>
      </c>
      <c r="P5" s="19">
        <f t="shared" ref="P5:P20" si="3">G5/F5-1</f>
        <v>-0.18717948717948718</v>
      </c>
      <c r="Q5" s="19">
        <f t="shared" ref="Q5:Q20" si="4">J5/I5-1</f>
        <v>-0.1477203647416413</v>
      </c>
      <c r="R5" s="98"/>
      <c r="S5" s="123"/>
      <c r="V5" s="4"/>
    </row>
    <row r="6" spans="1:22" x14ac:dyDescent="0.2">
      <c r="A6" s="12" t="s">
        <v>21</v>
      </c>
      <c r="B6" s="13">
        <v>36500</v>
      </c>
      <c r="C6" s="14">
        <v>38000</v>
      </c>
      <c r="D6" s="14">
        <v>30100</v>
      </c>
      <c r="E6" s="15">
        <v>94500</v>
      </c>
      <c r="F6" s="16">
        <v>67500</v>
      </c>
      <c r="G6" s="16">
        <v>59300</v>
      </c>
      <c r="H6" s="17">
        <v>131000</v>
      </c>
      <c r="I6" s="18">
        <v>105500</v>
      </c>
      <c r="J6" s="18">
        <v>89400</v>
      </c>
      <c r="K6" s="35"/>
      <c r="L6" s="19">
        <f t="shared" si="0"/>
        <v>0.6398104265402843</v>
      </c>
      <c r="M6" s="19">
        <f t="shared" si="1"/>
        <v>0.66331096196868011</v>
      </c>
      <c r="N6" s="20"/>
      <c r="O6" s="19">
        <f t="shared" si="2"/>
        <v>-0.20789473684210524</v>
      </c>
      <c r="P6" s="19">
        <f t="shared" si="3"/>
        <v>-0.12148148148148152</v>
      </c>
      <c r="Q6" s="19">
        <f t="shared" si="4"/>
        <v>-0.15260663507109007</v>
      </c>
      <c r="R6" s="98"/>
      <c r="S6" s="123"/>
      <c r="V6" s="4"/>
    </row>
    <row r="7" spans="1:22" x14ac:dyDescent="0.2">
      <c r="A7" s="12" t="s">
        <v>22</v>
      </c>
      <c r="B7" s="39">
        <v>33000</v>
      </c>
      <c r="C7" s="40">
        <v>25000</v>
      </c>
      <c r="D7" s="40">
        <v>38400</v>
      </c>
      <c r="E7" s="41">
        <v>775000</v>
      </c>
      <c r="F7" s="42">
        <v>762500</v>
      </c>
      <c r="G7" s="16">
        <v>520200</v>
      </c>
      <c r="H7" s="17">
        <v>808000</v>
      </c>
      <c r="I7" s="18">
        <v>787500</v>
      </c>
      <c r="J7" s="18">
        <v>558600</v>
      </c>
      <c r="K7" s="35"/>
      <c r="L7" s="19">
        <f t="shared" si="0"/>
        <v>0.96825396825396826</v>
      </c>
      <c r="M7" s="19">
        <f t="shared" si="1"/>
        <v>0.93125671321160042</v>
      </c>
      <c r="N7" s="20"/>
      <c r="O7" s="19">
        <f t="shared" si="2"/>
        <v>0.53600000000000003</v>
      </c>
      <c r="P7" s="19">
        <f t="shared" si="3"/>
        <v>-0.31777049180327865</v>
      </c>
      <c r="Q7" s="19">
        <f t="shared" si="4"/>
        <v>-0.29066666666666663</v>
      </c>
      <c r="R7" s="98"/>
      <c r="S7" s="123"/>
      <c r="V7" s="4"/>
    </row>
    <row r="8" spans="1:22" x14ac:dyDescent="0.2">
      <c r="A8" s="12" t="s">
        <v>23</v>
      </c>
      <c r="B8" s="39">
        <v>6000</v>
      </c>
      <c r="C8" s="40">
        <v>6000</v>
      </c>
      <c r="D8" s="40">
        <v>8700</v>
      </c>
      <c r="E8" s="41">
        <v>81500</v>
      </c>
      <c r="F8" s="42">
        <v>137500</v>
      </c>
      <c r="G8" s="16">
        <v>93900</v>
      </c>
      <c r="H8" s="17">
        <v>87500</v>
      </c>
      <c r="I8" s="18">
        <v>143500</v>
      </c>
      <c r="J8" s="18">
        <v>102600</v>
      </c>
      <c r="K8" s="35"/>
      <c r="L8" s="19">
        <f t="shared" si="0"/>
        <v>0.95818815331010454</v>
      </c>
      <c r="M8" s="19">
        <f t="shared" si="1"/>
        <v>0.91520467836257313</v>
      </c>
      <c r="N8" s="20"/>
      <c r="O8" s="19">
        <f t="shared" si="2"/>
        <v>0.44999999999999996</v>
      </c>
      <c r="P8" s="19">
        <f t="shared" si="3"/>
        <v>-0.31709090909090909</v>
      </c>
      <c r="Q8" s="19">
        <f t="shared" si="4"/>
        <v>-0.28501742160278742</v>
      </c>
      <c r="R8" s="98"/>
      <c r="S8" s="123"/>
      <c r="V8" s="4"/>
    </row>
    <row r="9" spans="1:22" x14ac:dyDescent="0.2">
      <c r="A9" s="12" t="s">
        <v>24</v>
      </c>
      <c r="B9" s="13">
        <v>95500</v>
      </c>
      <c r="C9" s="14">
        <v>93000</v>
      </c>
      <c r="D9" s="14">
        <v>119400</v>
      </c>
      <c r="E9" s="15">
        <v>216500</v>
      </c>
      <c r="F9" s="16">
        <v>290000</v>
      </c>
      <c r="G9" s="16">
        <v>365100</v>
      </c>
      <c r="H9" s="17">
        <v>312000</v>
      </c>
      <c r="I9" s="18">
        <v>383000</v>
      </c>
      <c r="J9" s="18">
        <v>484500</v>
      </c>
      <c r="K9" s="35"/>
      <c r="L9" s="19">
        <f t="shared" si="0"/>
        <v>0.75718015665796345</v>
      </c>
      <c r="M9" s="19">
        <f t="shared" si="1"/>
        <v>0.75356037151702782</v>
      </c>
      <c r="N9" s="20"/>
      <c r="O9" s="19">
        <f t="shared" si="2"/>
        <v>0.28387096774193554</v>
      </c>
      <c r="P9" s="19">
        <f t="shared" si="3"/>
        <v>0.25896551724137939</v>
      </c>
      <c r="Q9" s="19">
        <f t="shared" si="4"/>
        <v>0.26501305483028714</v>
      </c>
      <c r="R9" s="98"/>
      <c r="S9" s="123"/>
      <c r="V9" s="4"/>
    </row>
    <row r="10" spans="1:22" x14ac:dyDescent="0.2">
      <c r="A10" s="12" t="s">
        <v>25</v>
      </c>
      <c r="B10" s="13">
        <v>429500</v>
      </c>
      <c r="C10" s="14">
        <v>470500</v>
      </c>
      <c r="D10" s="14">
        <v>198300</v>
      </c>
      <c r="E10" s="15">
        <v>97500</v>
      </c>
      <c r="F10" s="16">
        <v>62000</v>
      </c>
      <c r="G10" s="16">
        <v>118800</v>
      </c>
      <c r="H10" s="17">
        <v>527000</v>
      </c>
      <c r="I10" s="18">
        <v>532500</v>
      </c>
      <c r="J10" s="18">
        <v>317100</v>
      </c>
      <c r="K10" s="35"/>
      <c r="L10" s="19">
        <f t="shared" si="0"/>
        <v>0.11643192488262911</v>
      </c>
      <c r="M10" s="19">
        <f t="shared" si="1"/>
        <v>0.37464522232734154</v>
      </c>
      <c r="N10" s="20"/>
      <c r="O10" s="19">
        <f t="shared" si="2"/>
        <v>-0.57853347502656749</v>
      </c>
      <c r="P10" s="19">
        <f t="shared" si="3"/>
        <v>0.91612903225806441</v>
      </c>
      <c r="Q10" s="19">
        <f t="shared" si="4"/>
        <v>-0.40450704225352108</v>
      </c>
      <c r="R10" s="98"/>
      <c r="S10" s="123"/>
      <c r="V10" s="4"/>
    </row>
    <row r="11" spans="1:22" x14ac:dyDescent="0.2">
      <c r="A11" s="12" t="s">
        <v>26</v>
      </c>
      <c r="B11" s="13">
        <v>271000</v>
      </c>
      <c r="C11" s="14">
        <v>167500</v>
      </c>
      <c r="D11" s="14">
        <v>293700</v>
      </c>
      <c r="E11" s="15">
        <v>58500</v>
      </c>
      <c r="F11" s="16">
        <v>37500</v>
      </c>
      <c r="G11" s="16">
        <v>224300</v>
      </c>
      <c r="H11" s="17">
        <v>329500</v>
      </c>
      <c r="I11" s="18">
        <v>205000</v>
      </c>
      <c r="J11" s="18">
        <v>518000</v>
      </c>
      <c r="K11" s="35"/>
      <c r="L11" s="19">
        <f t="shared" si="0"/>
        <v>0.18292682926829268</v>
      </c>
      <c r="M11" s="19">
        <f t="shared" si="1"/>
        <v>0.43301158301158299</v>
      </c>
      <c r="N11" s="20"/>
      <c r="O11" s="19">
        <f t="shared" si="2"/>
        <v>0.75343283582089549</v>
      </c>
      <c r="P11" s="19">
        <f t="shared" si="3"/>
        <v>4.9813333333333336</v>
      </c>
      <c r="Q11" s="19">
        <f t="shared" si="4"/>
        <v>1.526829268292683</v>
      </c>
      <c r="R11" s="98"/>
      <c r="S11" s="123"/>
      <c r="V11" s="4"/>
    </row>
    <row r="12" spans="1:22" x14ac:dyDescent="0.2">
      <c r="A12" s="12" t="s">
        <v>27</v>
      </c>
      <c r="B12" s="13">
        <v>38500</v>
      </c>
      <c r="C12" s="14">
        <v>35500</v>
      </c>
      <c r="D12" s="14">
        <v>-18100</v>
      </c>
      <c r="E12" s="15">
        <v>479000</v>
      </c>
      <c r="F12" s="16">
        <v>384500</v>
      </c>
      <c r="G12" s="16">
        <v>165400</v>
      </c>
      <c r="H12" s="17">
        <v>517500</v>
      </c>
      <c r="I12" s="18">
        <v>420000</v>
      </c>
      <c r="J12" s="18">
        <v>147300</v>
      </c>
      <c r="K12" s="35"/>
      <c r="L12" s="19">
        <f t="shared" si="0"/>
        <v>0.91547619047619044</v>
      </c>
      <c r="M12" s="19">
        <f t="shared" si="1"/>
        <v>1.1228784792939579</v>
      </c>
      <c r="N12" s="20"/>
      <c r="O12" s="19">
        <f t="shared" si="2"/>
        <v>-1.5098591549295775</v>
      </c>
      <c r="P12" s="19">
        <f t="shared" si="3"/>
        <v>-0.5698309492847855</v>
      </c>
      <c r="Q12" s="19">
        <f t="shared" si="4"/>
        <v>-0.64928571428571424</v>
      </c>
      <c r="R12" s="98"/>
      <c r="S12" s="123"/>
      <c r="V12" s="4"/>
    </row>
    <row r="13" spans="1:22" x14ac:dyDescent="0.2">
      <c r="A13" s="12" t="s">
        <v>28</v>
      </c>
      <c r="B13" s="13">
        <v>53500</v>
      </c>
      <c r="C13" s="14">
        <v>35500</v>
      </c>
      <c r="D13" s="14">
        <v>78800</v>
      </c>
      <c r="E13" s="15">
        <v>345500</v>
      </c>
      <c r="F13" s="16">
        <v>178500</v>
      </c>
      <c r="G13" s="16">
        <v>233700</v>
      </c>
      <c r="H13" s="17">
        <v>399000</v>
      </c>
      <c r="I13" s="18">
        <v>214000</v>
      </c>
      <c r="J13" s="18">
        <v>312500</v>
      </c>
      <c r="K13" s="35"/>
      <c r="L13" s="19">
        <f t="shared" si="0"/>
        <v>0.83411214953271029</v>
      </c>
      <c r="M13" s="19">
        <f t="shared" si="1"/>
        <v>0.74783999999999995</v>
      </c>
      <c r="N13" s="20"/>
      <c r="O13" s="19">
        <f t="shared" si="2"/>
        <v>1.2197183098591551</v>
      </c>
      <c r="P13" s="19">
        <f t="shared" si="3"/>
        <v>0.30924369747899161</v>
      </c>
      <c r="Q13" s="19">
        <f t="shared" si="4"/>
        <v>0.46028037383177578</v>
      </c>
      <c r="R13" s="98"/>
      <c r="S13" s="123"/>
      <c r="V13" s="4"/>
    </row>
    <row r="14" spans="1:22" x14ac:dyDescent="0.2">
      <c r="A14" s="12" t="s">
        <v>30</v>
      </c>
      <c r="B14" s="13">
        <v>176000</v>
      </c>
      <c r="C14" s="14">
        <v>80500</v>
      </c>
      <c r="D14" s="14">
        <v>177900</v>
      </c>
      <c r="E14" s="15">
        <v>365500</v>
      </c>
      <c r="F14" s="16">
        <v>306000</v>
      </c>
      <c r="G14" s="16">
        <v>491100</v>
      </c>
      <c r="H14" s="17">
        <v>541500</v>
      </c>
      <c r="I14" s="18">
        <v>386500</v>
      </c>
      <c r="J14" s="18">
        <v>669000</v>
      </c>
      <c r="K14" s="35"/>
      <c r="L14" s="19">
        <f t="shared" si="0"/>
        <v>0.79172056921086675</v>
      </c>
      <c r="M14" s="19">
        <f t="shared" si="1"/>
        <v>0.73408071748878923</v>
      </c>
      <c r="N14" s="20"/>
      <c r="O14" s="19">
        <f t="shared" si="2"/>
        <v>1.2099378881987577</v>
      </c>
      <c r="P14" s="19">
        <f t="shared" si="3"/>
        <v>0.6049019607843138</v>
      </c>
      <c r="Q14" s="19">
        <f t="shared" si="4"/>
        <v>0.73091849935316944</v>
      </c>
      <c r="R14" s="98"/>
      <c r="S14" s="123"/>
      <c r="V14" s="4"/>
    </row>
    <row r="15" spans="1:22" x14ac:dyDescent="0.2">
      <c r="A15" s="12" t="s">
        <v>31</v>
      </c>
      <c r="B15" s="13">
        <v>17000</v>
      </c>
      <c r="C15" s="14">
        <v>8500</v>
      </c>
      <c r="D15" s="14">
        <v>0</v>
      </c>
      <c r="E15" s="15">
        <v>1500</v>
      </c>
      <c r="F15" s="16">
        <v>5500</v>
      </c>
      <c r="G15" s="16">
        <v>19200</v>
      </c>
      <c r="H15" s="17">
        <v>18500</v>
      </c>
      <c r="I15" s="18">
        <v>14000</v>
      </c>
      <c r="J15" s="18">
        <v>19200</v>
      </c>
      <c r="K15" s="35"/>
      <c r="L15" s="19">
        <f t="shared" si="0"/>
        <v>0.39285714285714285</v>
      </c>
      <c r="M15" s="19">
        <f t="shared" si="1"/>
        <v>1</v>
      </c>
      <c r="N15" s="20"/>
      <c r="O15" s="19">
        <f t="shared" si="2"/>
        <v>-1</v>
      </c>
      <c r="P15" s="19">
        <f t="shared" si="3"/>
        <v>2.4909090909090907</v>
      </c>
      <c r="Q15" s="19">
        <f t="shared" si="4"/>
        <v>0.37142857142857144</v>
      </c>
      <c r="R15" s="98"/>
      <c r="S15" s="123"/>
      <c r="V15" s="4"/>
    </row>
    <row r="16" spans="1:22" x14ac:dyDescent="0.2">
      <c r="A16" s="12" t="s">
        <v>32</v>
      </c>
      <c r="B16" s="13">
        <v>23500</v>
      </c>
      <c r="C16" s="14">
        <v>17500</v>
      </c>
      <c r="D16" s="14">
        <v>24800</v>
      </c>
      <c r="E16" s="15">
        <v>50500</v>
      </c>
      <c r="F16" s="16">
        <v>58000</v>
      </c>
      <c r="G16" s="16">
        <v>100700</v>
      </c>
      <c r="H16" s="17">
        <v>74000</v>
      </c>
      <c r="I16" s="18">
        <v>75500</v>
      </c>
      <c r="J16" s="18">
        <v>125500</v>
      </c>
      <c r="K16" s="35"/>
      <c r="L16" s="19">
        <f t="shared" si="0"/>
        <v>0.76821192052980136</v>
      </c>
      <c r="M16" s="19">
        <f t="shared" si="1"/>
        <v>0.80239043824701195</v>
      </c>
      <c r="N16" s="20"/>
      <c r="O16" s="19">
        <f t="shared" si="2"/>
        <v>0.41714285714285704</v>
      </c>
      <c r="P16" s="19">
        <f t="shared" si="3"/>
        <v>0.73620689655172411</v>
      </c>
      <c r="Q16" s="19">
        <f t="shared" si="4"/>
        <v>0.66225165562913912</v>
      </c>
      <c r="R16" s="98"/>
      <c r="S16" s="123"/>
      <c r="V16" s="4"/>
    </row>
    <row r="17" spans="1:22" x14ac:dyDescent="0.2">
      <c r="A17" s="12" t="s">
        <v>33</v>
      </c>
      <c r="B17" s="13">
        <v>78500</v>
      </c>
      <c r="C17" s="14">
        <v>61000</v>
      </c>
      <c r="D17" s="14">
        <v>500</v>
      </c>
      <c r="E17" s="15">
        <v>21500</v>
      </c>
      <c r="F17" s="16">
        <v>19000</v>
      </c>
      <c r="G17" s="16">
        <v>100</v>
      </c>
      <c r="H17" s="17">
        <v>100000</v>
      </c>
      <c r="I17" s="18">
        <v>80000</v>
      </c>
      <c r="J17" s="18">
        <v>600</v>
      </c>
      <c r="K17" s="35"/>
      <c r="L17" s="19">
        <f t="shared" si="0"/>
        <v>0.23749999999999999</v>
      </c>
      <c r="M17" s="19">
        <f t="shared" si="1"/>
        <v>0.16666666666666666</v>
      </c>
      <c r="N17" s="20"/>
      <c r="O17" s="19">
        <f t="shared" si="2"/>
        <v>-0.99180327868852458</v>
      </c>
      <c r="P17" s="19">
        <f t="shared" si="3"/>
        <v>-0.99473684210526314</v>
      </c>
      <c r="Q17" s="19">
        <f t="shared" si="4"/>
        <v>-0.99250000000000005</v>
      </c>
      <c r="R17" s="98"/>
      <c r="S17" s="123"/>
      <c r="V17" s="4"/>
    </row>
    <row r="18" spans="1:22" x14ac:dyDescent="0.2">
      <c r="A18" s="12" t="s">
        <v>34</v>
      </c>
      <c r="B18" s="13">
        <v>9500</v>
      </c>
      <c r="C18" s="14">
        <v>9000</v>
      </c>
      <c r="D18" s="14">
        <v>-200</v>
      </c>
      <c r="E18" s="15">
        <v>1000</v>
      </c>
      <c r="F18" s="16">
        <v>2000</v>
      </c>
      <c r="G18" s="16">
        <v>100</v>
      </c>
      <c r="H18" s="17">
        <v>10500</v>
      </c>
      <c r="I18" s="18">
        <v>11000</v>
      </c>
      <c r="J18" s="18">
        <v>-100</v>
      </c>
      <c r="K18" s="35"/>
      <c r="L18" s="19">
        <f t="shared" si="0"/>
        <v>0.18181818181818182</v>
      </c>
      <c r="M18" s="19">
        <f t="shared" si="1"/>
        <v>-1</v>
      </c>
      <c r="N18" s="20"/>
      <c r="O18" s="19">
        <f t="shared" si="2"/>
        <v>-1.0222222222222221</v>
      </c>
      <c r="P18" s="19">
        <f t="shared" si="3"/>
        <v>-0.95</v>
      </c>
      <c r="Q18" s="19">
        <f t="shared" si="4"/>
        <v>-1.009090909090909</v>
      </c>
      <c r="R18" s="98"/>
      <c r="S18" s="123"/>
      <c r="V18" s="4"/>
    </row>
    <row r="19" spans="1:22" x14ac:dyDescent="0.2">
      <c r="A19" s="93" t="s">
        <v>87</v>
      </c>
      <c r="B19" s="94">
        <v>370000</v>
      </c>
      <c r="C19" s="94">
        <v>365000</v>
      </c>
      <c r="D19" s="94">
        <v>571200</v>
      </c>
      <c r="E19" s="94">
        <v>8500</v>
      </c>
      <c r="F19" s="94">
        <v>18500</v>
      </c>
      <c r="G19" s="94">
        <v>17100</v>
      </c>
      <c r="H19" s="94">
        <v>378500</v>
      </c>
      <c r="I19" s="94">
        <v>383500</v>
      </c>
      <c r="J19" s="94">
        <v>588300</v>
      </c>
      <c r="K19" s="35"/>
      <c r="L19" s="19">
        <f t="shared" si="0"/>
        <v>4.8239895697522815E-2</v>
      </c>
      <c r="M19" s="19">
        <f t="shared" si="1"/>
        <v>2.9066802651708312E-2</v>
      </c>
      <c r="N19" s="83"/>
      <c r="O19" s="19">
        <f t="shared" si="2"/>
        <v>0.56493150684931503</v>
      </c>
      <c r="P19" s="19">
        <f t="shared" si="3"/>
        <v>-7.567567567567568E-2</v>
      </c>
      <c r="Q19" s="19">
        <f t="shared" si="4"/>
        <v>0.53402868318122554</v>
      </c>
      <c r="S19" s="123"/>
      <c r="U19" s="4"/>
    </row>
    <row r="20" spans="1:22" x14ac:dyDescent="0.2">
      <c r="A20" s="12" t="s">
        <v>35</v>
      </c>
      <c r="B20" s="13">
        <v>5500</v>
      </c>
      <c r="C20" s="14">
        <v>32500</v>
      </c>
      <c r="D20" s="14">
        <v>0</v>
      </c>
      <c r="E20" s="15">
        <v>8000</v>
      </c>
      <c r="F20" s="16">
        <v>18500</v>
      </c>
      <c r="G20" s="16">
        <v>17100</v>
      </c>
      <c r="H20" s="17">
        <v>13500</v>
      </c>
      <c r="I20" s="18">
        <v>51000</v>
      </c>
      <c r="J20" s="18">
        <v>17100</v>
      </c>
      <c r="K20" s="35"/>
      <c r="L20" s="19">
        <f>F20/I20</f>
        <v>0.36274509803921567</v>
      </c>
      <c r="M20" s="19">
        <f>G20/J20</f>
        <v>1</v>
      </c>
      <c r="N20" s="20"/>
      <c r="O20" s="19">
        <f t="shared" si="2"/>
        <v>-1</v>
      </c>
      <c r="P20" s="19">
        <f t="shared" si="3"/>
        <v>-7.567567567567568E-2</v>
      </c>
      <c r="Q20" s="19">
        <f t="shared" si="4"/>
        <v>-0.66470588235294126</v>
      </c>
      <c r="R20" s="98"/>
      <c r="S20" s="123"/>
      <c r="V20" s="4"/>
    </row>
    <row r="21" spans="1:22" x14ac:dyDescent="0.2">
      <c r="A21" s="12" t="s">
        <v>36</v>
      </c>
      <c r="B21" s="13">
        <v>4500</v>
      </c>
      <c r="C21" s="14">
        <v>4000</v>
      </c>
      <c r="D21" s="14">
        <v>22000</v>
      </c>
      <c r="E21" s="15">
        <v>500</v>
      </c>
      <c r="F21" s="16">
        <v>0</v>
      </c>
      <c r="G21" s="16">
        <v>0</v>
      </c>
      <c r="H21" s="17">
        <v>5000</v>
      </c>
      <c r="I21" s="18">
        <v>4000</v>
      </c>
      <c r="J21" s="18">
        <v>22000</v>
      </c>
      <c r="K21" s="35"/>
      <c r="L21" s="19"/>
      <c r="M21" s="19"/>
      <c r="N21" s="20"/>
      <c r="O21" s="19"/>
      <c r="P21" s="19"/>
      <c r="Q21" s="19"/>
      <c r="R21" s="98"/>
      <c r="S21" s="123"/>
      <c r="V21" s="4"/>
    </row>
    <row r="22" spans="1:22" ht="12" thickBot="1" x14ac:dyDescent="0.25">
      <c r="A22" s="21" t="s">
        <v>37</v>
      </c>
      <c r="B22" s="22">
        <v>360000</v>
      </c>
      <c r="C22" s="22">
        <v>328500</v>
      </c>
      <c r="D22" s="22">
        <v>549200</v>
      </c>
      <c r="E22" s="23">
        <v>0</v>
      </c>
      <c r="F22" s="23">
        <v>0</v>
      </c>
      <c r="G22" s="23">
        <v>0</v>
      </c>
      <c r="H22" s="23">
        <v>360000</v>
      </c>
      <c r="I22" s="23">
        <v>328500</v>
      </c>
      <c r="J22" s="23">
        <v>549200</v>
      </c>
      <c r="K22" s="35"/>
      <c r="L22" s="24"/>
      <c r="M22" s="24"/>
      <c r="O22" s="24"/>
      <c r="P22" s="24"/>
      <c r="Q22" s="24"/>
      <c r="R22" s="99"/>
      <c r="S22" s="123"/>
      <c r="V22" s="4"/>
    </row>
    <row r="23" spans="1:22" ht="12" thickBot="1" x14ac:dyDescent="0.25">
      <c r="A23" s="25" t="s">
        <v>38</v>
      </c>
      <c r="B23" s="26">
        <v>2352000</v>
      </c>
      <c r="C23" s="27">
        <v>1905000</v>
      </c>
      <c r="D23" s="27">
        <v>2073400</v>
      </c>
      <c r="E23" s="28">
        <v>3099500.0693158749</v>
      </c>
      <c r="F23" s="29">
        <v>2859500</v>
      </c>
      <c r="G23" s="29">
        <v>2872400</v>
      </c>
      <c r="H23" s="30">
        <v>5451500.0693158749</v>
      </c>
      <c r="I23" s="31">
        <v>4764500</v>
      </c>
      <c r="J23" s="31">
        <v>4945800</v>
      </c>
      <c r="K23" s="35"/>
      <c r="L23" s="32">
        <f>F23/I23</f>
        <v>0.600167908489873</v>
      </c>
      <c r="M23" s="32">
        <f>G23/J23</f>
        <v>0.58077560758623481</v>
      </c>
      <c r="N23" s="43"/>
      <c r="O23" s="32">
        <f>D23/C23-1</f>
        <v>8.8398950131233667E-2</v>
      </c>
      <c r="P23" s="32">
        <f>G23/F23-1</f>
        <v>4.5112781954887993E-3</v>
      </c>
      <c r="Q23" s="32">
        <f>J23/I23-1</f>
        <v>3.8052261517472985E-2</v>
      </c>
      <c r="R23" s="100"/>
      <c r="S23" s="123"/>
      <c r="V23" s="4"/>
    </row>
    <row r="24" spans="1:22" x14ac:dyDescent="0.2">
      <c r="B24" s="35"/>
      <c r="C24" s="35"/>
      <c r="D24" s="35"/>
      <c r="E24" s="35"/>
      <c r="F24" s="35"/>
      <c r="G24" s="35"/>
      <c r="H24" s="35"/>
      <c r="I24" s="35"/>
      <c r="J24" s="35"/>
      <c r="K24" s="35"/>
      <c r="V24" s="4"/>
    </row>
    <row r="25" spans="1:22" x14ac:dyDescent="0.2">
      <c r="B25" s="35"/>
      <c r="C25" s="35"/>
      <c r="D25" s="36"/>
      <c r="E25" s="35"/>
      <c r="F25" s="35"/>
      <c r="G25" s="35"/>
      <c r="H25" s="35"/>
      <c r="I25" s="35"/>
      <c r="J25" s="35"/>
      <c r="M25" s="123"/>
    </row>
    <row r="26" spans="1:22" x14ac:dyDescent="0.2">
      <c r="A26" s="1" t="s">
        <v>44</v>
      </c>
      <c r="H26" s="4"/>
      <c r="I26" s="4"/>
      <c r="J26" s="4"/>
    </row>
    <row r="27" spans="1:22" x14ac:dyDescent="0.2">
      <c r="A27" s="1" t="s">
        <v>40</v>
      </c>
      <c r="B27" s="35"/>
      <c r="C27" s="35"/>
      <c r="D27" s="35"/>
      <c r="E27" s="35"/>
      <c r="F27" s="35"/>
      <c r="G27" s="35"/>
      <c r="H27" s="35"/>
      <c r="I27" s="35"/>
      <c r="J27" s="35"/>
      <c r="O27" s="35"/>
    </row>
    <row r="28" spans="1:22" x14ac:dyDescent="0.2">
      <c r="A28" s="1" t="s">
        <v>41</v>
      </c>
      <c r="H28" s="4"/>
      <c r="I28" s="4"/>
      <c r="J28" s="4"/>
    </row>
    <row r="29" spans="1:22" x14ac:dyDescent="0.2">
      <c r="A29" s="1" t="s">
        <v>42</v>
      </c>
      <c r="H29" s="4"/>
      <c r="I29" s="4"/>
      <c r="J29" s="4"/>
    </row>
    <row r="30" spans="1:22" x14ac:dyDescent="0.2">
      <c r="A30" t="s">
        <v>45</v>
      </c>
      <c r="H30" s="4"/>
      <c r="I30" s="4"/>
      <c r="J30" s="4"/>
    </row>
    <row r="33" spans="1:1" ht="12.75" x14ac:dyDescent="0.2">
      <c r="A33" s="3" t="s">
        <v>192</v>
      </c>
    </row>
  </sheetData>
  <mergeCells count="1">
    <mergeCell ref="O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zoomScaleNormal="100" workbookViewId="0">
      <selection activeCell="Q25" sqref="Q25"/>
    </sheetView>
  </sheetViews>
  <sheetFormatPr defaultRowHeight="11.25" x14ac:dyDescent="0.2"/>
  <cols>
    <col min="1" max="1" width="29" customWidth="1"/>
    <col min="2" max="10" width="13.33203125" customWidth="1"/>
    <col min="11" max="11" width="9.83203125" bestFit="1" customWidth="1"/>
    <col min="12" max="14" width="11.6640625" customWidth="1"/>
    <col min="15" max="15" width="2.5" customWidth="1"/>
    <col min="16" max="19" width="10.5" customWidth="1"/>
    <col min="20" max="20" width="10" customWidth="1"/>
  </cols>
  <sheetData>
    <row r="1" spans="1:22" ht="12.75" x14ac:dyDescent="0.2">
      <c r="A1" s="5" t="s">
        <v>48</v>
      </c>
      <c r="H1" s="4"/>
      <c r="I1" s="4"/>
      <c r="J1" s="4"/>
    </row>
    <row r="2" spans="1:22" x14ac:dyDescent="0.2">
      <c r="B2" s="6" t="s">
        <v>3</v>
      </c>
      <c r="C2" s="6" t="s">
        <v>4</v>
      </c>
      <c r="D2" s="6" t="s">
        <v>98</v>
      </c>
      <c r="E2" s="6" t="s">
        <v>3</v>
      </c>
      <c r="F2" s="6" t="s">
        <v>4</v>
      </c>
      <c r="G2" s="6" t="s">
        <v>98</v>
      </c>
      <c r="H2" s="6" t="s">
        <v>3</v>
      </c>
      <c r="I2" s="6" t="s">
        <v>4</v>
      </c>
      <c r="J2" s="6" t="s">
        <v>98</v>
      </c>
      <c r="K2" s="7"/>
      <c r="L2" s="6" t="s">
        <v>3</v>
      </c>
      <c r="M2" s="6" t="s">
        <v>4</v>
      </c>
      <c r="N2" s="6" t="s">
        <v>98</v>
      </c>
      <c r="P2" s="132" t="s">
        <v>134</v>
      </c>
      <c r="Q2" s="133"/>
      <c r="R2" s="134"/>
      <c r="S2" s="95"/>
    </row>
    <row r="3" spans="1:22" ht="27.75" x14ac:dyDescent="0.2">
      <c r="B3" s="8" t="s">
        <v>9</v>
      </c>
      <c r="C3" s="8" t="s">
        <v>10</v>
      </c>
      <c r="D3" s="8" t="s">
        <v>135</v>
      </c>
      <c r="E3" s="9" t="s">
        <v>11</v>
      </c>
      <c r="F3" s="9" t="s">
        <v>12</v>
      </c>
      <c r="G3" s="9" t="s">
        <v>136</v>
      </c>
      <c r="H3" s="10" t="s">
        <v>13</v>
      </c>
      <c r="I3" s="10" t="s">
        <v>14</v>
      </c>
      <c r="J3" s="96" t="s">
        <v>137</v>
      </c>
      <c r="L3" s="11" t="s">
        <v>160</v>
      </c>
      <c r="M3" s="11" t="s">
        <v>161</v>
      </c>
      <c r="N3" s="97" t="s">
        <v>162</v>
      </c>
      <c r="P3" s="11" t="s">
        <v>16</v>
      </c>
      <c r="Q3" s="11" t="s">
        <v>17</v>
      </c>
      <c r="R3" s="11" t="s">
        <v>18</v>
      </c>
      <c r="S3" s="97"/>
    </row>
    <row r="4" spans="1:22" x14ac:dyDescent="0.2">
      <c r="A4" s="12" t="s">
        <v>19</v>
      </c>
      <c r="B4" s="13">
        <v>20500</v>
      </c>
      <c r="C4" s="14">
        <v>23500</v>
      </c>
      <c r="D4" s="14">
        <v>22800</v>
      </c>
      <c r="E4" s="15">
        <v>0</v>
      </c>
      <c r="F4" s="16">
        <v>0</v>
      </c>
      <c r="G4" s="16">
        <v>0</v>
      </c>
      <c r="H4" s="17">
        <v>20500</v>
      </c>
      <c r="I4" s="18">
        <v>23500</v>
      </c>
      <c r="J4" s="18">
        <v>22800</v>
      </c>
      <c r="K4" s="35"/>
      <c r="L4" s="19">
        <f>E4/H4</f>
        <v>0</v>
      </c>
      <c r="M4" s="19">
        <f>F4/I4</f>
        <v>0</v>
      </c>
      <c r="N4" s="19">
        <f>G4/J4</f>
        <v>0</v>
      </c>
      <c r="O4" s="20"/>
      <c r="P4" s="19">
        <f>(D4/C4)-1</f>
        <v>-2.9787234042553234E-2</v>
      </c>
      <c r="Q4" s="19" t="e">
        <f>(G4/F4)-1</f>
        <v>#DIV/0!</v>
      </c>
      <c r="R4" s="19">
        <f>(J4/I4)-1</f>
        <v>-2.9787234042553234E-2</v>
      </c>
      <c r="S4" s="98"/>
      <c r="T4" s="116"/>
    </row>
    <row r="5" spans="1:22" x14ac:dyDescent="0.2">
      <c r="A5" s="12" t="s">
        <v>20</v>
      </c>
      <c r="B5" s="13">
        <v>20500</v>
      </c>
      <c r="C5" s="14">
        <v>22500</v>
      </c>
      <c r="D5" s="14">
        <v>20500</v>
      </c>
      <c r="E5" s="15">
        <v>0</v>
      </c>
      <c r="F5" s="16">
        <v>1500</v>
      </c>
      <c r="G5" s="16">
        <v>1100</v>
      </c>
      <c r="H5" s="17">
        <v>20500</v>
      </c>
      <c r="I5" s="18">
        <v>24000</v>
      </c>
      <c r="J5" s="18">
        <v>21600</v>
      </c>
      <c r="K5" s="35"/>
      <c r="L5" s="19">
        <f t="shared" ref="L5:L11" si="0">E5/H5</f>
        <v>0</v>
      </c>
      <c r="M5" s="19">
        <f t="shared" ref="M5:M11" si="1">F5/I5</f>
        <v>6.25E-2</v>
      </c>
      <c r="N5" s="19">
        <f t="shared" ref="N5:N11" si="2">G5/J5</f>
        <v>5.0925925925925923E-2</v>
      </c>
      <c r="O5" s="20"/>
      <c r="P5" s="19">
        <f t="shared" ref="P5:P11" si="3">(D5/C5)-1</f>
        <v>-8.8888888888888906E-2</v>
      </c>
      <c r="Q5" s="19">
        <f t="shared" ref="Q5:Q11" si="4">(G5/F5)-1</f>
        <v>-0.26666666666666672</v>
      </c>
      <c r="R5" s="19">
        <f t="shared" ref="R5:R11" si="5">(J5/I5)-1</f>
        <v>-9.9999999999999978E-2</v>
      </c>
      <c r="S5" s="98"/>
      <c r="T5" s="116"/>
    </row>
    <row r="6" spans="1:22" x14ac:dyDescent="0.2">
      <c r="A6" s="12" t="s">
        <v>21</v>
      </c>
      <c r="B6" s="13">
        <v>3000</v>
      </c>
      <c r="C6" s="14">
        <v>3500</v>
      </c>
      <c r="D6" s="14">
        <v>-1000</v>
      </c>
      <c r="E6" s="15">
        <v>9500</v>
      </c>
      <c r="F6" s="16">
        <v>6500</v>
      </c>
      <c r="G6" s="16">
        <v>6100</v>
      </c>
      <c r="H6" s="17">
        <v>12500</v>
      </c>
      <c r="I6" s="18">
        <v>10000</v>
      </c>
      <c r="J6" s="18">
        <v>5100</v>
      </c>
      <c r="K6" s="35"/>
      <c r="L6" s="19">
        <f t="shared" si="0"/>
        <v>0.76</v>
      </c>
      <c r="M6" s="19">
        <f t="shared" si="1"/>
        <v>0.65</v>
      </c>
      <c r="N6" s="19">
        <f t="shared" si="2"/>
        <v>1.196078431372549</v>
      </c>
      <c r="O6" s="20"/>
      <c r="P6" s="19">
        <f t="shared" si="3"/>
        <v>-1.2857142857142856</v>
      </c>
      <c r="Q6" s="19">
        <f t="shared" si="4"/>
        <v>-6.1538461538461542E-2</v>
      </c>
      <c r="R6" s="19">
        <f t="shared" si="5"/>
        <v>-0.49</v>
      </c>
      <c r="S6" s="98"/>
      <c r="T6" s="116"/>
    </row>
    <row r="7" spans="1:22" x14ac:dyDescent="0.2">
      <c r="A7" s="12" t="s">
        <v>22</v>
      </c>
      <c r="B7" s="39">
        <v>35000</v>
      </c>
      <c r="C7" s="40">
        <v>37500</v>
      </c>
      <c r="D7" s="40">
        <v>31800</v>
      </c>
      <c r="E7" s="41">
        <v>810000</v>
      </c>
      <c r="F7" s="42">
        <v>250000</v>
      </c>
      <c r="G7" s="42">
        <v>433500</v>
      </c>
      <c r="H7" s="17">
        <v>845000</v>
      </c>
      <c r="I7" s="18">
        <v>287500</v>
      </c>
      <c r="J7" s="18">
        <v>465300</v>
      </c>
      <c r="K7" s="35"/>
      <c r="L7" s="19">
        <f t="shared" si="0"/>
        <v>0.95857988165680474</v>
      </c>
      <c r="M7" s="19">
        <f t="shared" si="1"/>
        <v>0.86956521739130432</v>
      </c>
      <c r="N7" s="19">
        <f t="shared" si="2"/>
        <v>0.93165699548678271</v>
      </c>
      <c r="O7" s="20"/>
      <c r="P7" s="19">
        <f t="shared" si="3"/>
        <v>-0.15200000000000002</v>
      </c>
      <c r="Q7" s="19">
        <f t="shared" si="4"/>
        <v>0.73399999999999999</v>
      </c>
      <c r="R7" s="19">
        <f t="shared" si="5"/>
        <v>0.61843478260869555</v>
      </c>
      <c r="S7" s="98"/>
      <c r="T7" s="116"/>
    </row>
    <row r="8" spans="1:22" x14ac:dyDescent="0.2">
      <c r="A8" s="12" t="s">
        <v>23</v>
      </c>
      <c r="B8" s="39">
        <v>4500</v>
      </c>
      <c r="C8" s="40">
        <v>5000</v>
      </c>
      <c r="D8" s="40">
        <v>7500</v>
      </c>
      <c r="E8" s="41">
        <v>63000</v>
      </c>
      <c r="F8" s="42">
        <v>11000</v>
      </c>
      <c r="G8" s="42">
        <v>46500</v>
      </c>
      <c r="H8" s="17">
        <v>67500</v>
      </c>
      <c r="I8" s="18">
        <v>16000</v>
      </c>
      <c r="J8" s="18">
        <v>54000</v>
      </c>
      <c r="K8" s="35"/>
      <c r="L8" s="19">
        <f t="shared" si="0"/>
        <v>0.93333333333333335</v>
      </c>
      <c r="M8" s="19">
        <f t="shared" si="1"/>
        <v>0.6875</v>
      </c>
      <c r="N8" s="19">
        <f t="shared" si="2"/>
        <v>0.86111111111111116</v>
      </c>
      <c r="O8" s="20"/>
      <c r="P8" s="19">
        <f t="shared" si="3"/>
        <v>0.5</v>
      </c>
      <c r="Q8" s="19">
        <f t="shared" si="4"/>
        <v>3.2272727272727275</v>
      </c>
      <c r="R8" s="19">
        <f t="shared" si="5"/>
        <v>2.375</v>
      </c>
      <c r="S8" s="98"/>
      <c r="T8" s="116"/>
    </row>
    <row r="9" spans="1:22" x14ac:dyDescent="0.2">
      <c r="A9" s="12" t="s">
        <v>24</v>
      </c>
      <c r="B9" s="13">
        <v>16000</v>
      </c>
      <c r="C9" s="14">
        <v>28000</v>
      </c>
      <c r="D9" s="14">
        <v>123400</v>
      </c>
      <c r="E9" s="15">
        <v>31500</v>
      </c>
      <c r="F9" s="16">
        <v>43500</v>
      </c>
      <c r="G9" s="16">
        <v>76900</v>
      </c>
      <c r="H9" s="17">
        <v>47500</v>
      </c>
      <c r="I9" s="18">
        <v>71500</v>
      </c>
      <c r="J9" s="18">
        <v>200300</v>
      </c>
      <c r="K9" s="35"/>
      <c r="L9" s="19">
        <f t="shared" si="0"/>
        <v>0.66315789473684206</v>
      </c>
      <c r="M9" s="19">
        <f t="shared" si="1"/>
        <v>0.60839160839160844</v>
      </c>
      <c r="N9" s="19">
        <f t="shared" si="2"/>
        <v>0.38392411382925612</v>
      </c>
      <c r="O9" s="20"/>
      <c r="P9" s="19">
        <f t="shared" si="3"/>
        <v>3.4071428571428575</v>
      </c>
      <c r="Q9" s="19">
        <f t="shared" si="4"/>
        <v>0.76781609195402289</v>
      </c>
      <c r="R9" s="19">
        <f t="shared" si="5"/>
        <v>1.8013986013986014</v>
      </c>
      <c r="S9" s="98"/>
      <c r="T9" s="116"/>
    </row>
    <row r="10" spans="1:22" x14ac:dyDescent="0.2">
      <c r="A10" s="12" t="s">
        <v>26</v>
      </c>
      <c r="B10" s="13">
        <v>156500</v>
      </c>
      <c r="C10" s="14">
        <v>161000</v>
      </c>
      <c r="D10" s="14">
        <v>147600</v>
      </c>
      <c r="E10" s="15">
        <v>89500</v>
      </c>
      <c r="F10" s="16">
        <v>113000</v>
      </c>
      <c r="G10" s="16">
        <v>95400</v>
      </c>
      <c r="H10" s="17">
        <v>246000</v>
      </c>
      <c r="I10" s="18">
        <v>274000</v>
      </c>
      <c r="J10" s="18">
        <v>243000</v>
      </c>
      <c r="K10" s="35"/>
      <c r="L10" s="19">
        <f t="shared" si="0"/>
        <v>0.36382113821138212</v>
      </c>
      <c r="M10" s="19">
        <f t="shared" si="1"/>
        <v>0.41240875912408759</v>
      </c>
      <c r="N10" s="19">
        <f t="shared" si="2"/>
        <v>0.3925925925925926</v>
      </c>
      <c r="O10" s="20"/>
      <c r="P10" s="19">
        <f t="shared" si="3"/>
        <v>-8.3229813664596253E-2</v>
      </c>
      <c r="Q10" s="19">
        <f t="shared" si="4"/>
        <v>-0.15575221238938053</v>
      </c>
      <c r="R10" s="19">
        <f t="shared" si="5"/>
        <v>-0.11313868613138689</v>
      </c>
      <c r="S10" s="98"/>
      <c r="T10" s="116"/>
    </row>
    <row r="11" spans="1:22" x14ac:dyDescent="0.2">
      <c r="A11" s="12" t="s">
        <v>28</v>
      </c>
      <c r="B11" s="13">
        <v>340000</v>
      </c>
      <c r="C11" s="14">
        <v>413500</v>
      </c>
      <c r="D11" s="14">
        <v>306500</v>
      </c>
      <c r="E11" s="15">
        <v>2174000</v>
      </c>
      <c r="F11" s="16">
        <v>2039500</v>
      </c>
      <c r="G11" s="16">
        <v>2026500</v>
      </c>
      <c r="H11" s="17">
        <v>2514000</v>
      </c>
      <c r="I11" s="18">
        <v>2453000</v>
      </c>
      <c r="J11" s="18">
        <v>2333000</v>
      </c>
      <c r="K11" s="35"/>
      <c r="L11" s="19">
        <f t="shared" si="0"/>
        <v>0.86475735879077165</v>
      </c>
      <c r="M11" s="19">
        <f t="shared" si="1"/>
        <v>0.83143090093762739</v>
      </c>
      <c r="N11" s="19">
        <f t="shared" si="2"/>
        <v>0.86862408915559364</v>
      </c>
      <c r="O11" s="20"/>
      <c r="P11" s="19">
        <f t="shared" si="3"/>
        <v>-0.25876662636033854</v>
      </c>
      <c r="Q11" s="19">
        <f t="shared" si="4"/>
        <v>-6.3741113017896645E-3</v>
      </c>
      <c r="R11" s="19">
        <f t="shared" si="5"/>
        <v>-4.8919690175295516E-2</v>
      </c>
      <c r="S11" s="98"/>
      <c r="T11" s="116"/>
    </row>
    <row r="12" spans="1:22" x14ac:dyDescent="0.2">
      <c r="A12" s="12" t="s">
        <v>29</v>
      </c>
      <c r="B12" s="13">
        <v>2500</v>
      </c>
      <c r="C12" s="14">
        <v>2500</v>
      </c>
      <c r="D12" s="14">
        <v>0</v>
      </c>
      <c r="E12" s="15">
        <v>671500</v>
      </c>
      <c r="F12" s="16">
        <v>594000</v>
      </c>
      <c r="G12" s="16">
        <v>550600</v>
      </c>
      <c r="H12" s="17">
        <v>674000</v>
      </c>
      <c r="I12" s="18">
        <v>596500</v>
      </c>
      <c r="J12" s="18">
        <v>550600</v>
      </c>
      <c r="K12" s="35"/>
      <c r="L12" s="19">
        <f t="shared" ref="L12:L19" si="6">E12/H12</f>
        <v>0.99629080118694358</v>
      </c>
      <c r="M12" s="19">
        <f t="shared" ref="M12:M19" si="7">F12/I12</f>
        <v>0.99580888516345345</v>
      </c>
      <c r="N12" s="19">
        <f t="shared" ref="N12:N19" si="8">G12/J12</f>
        <v>1</v>
      </c>
      <c r="O12" s="20"/>
      <c r="P12" s="19">
        <f t="shared" ref="P12:P19" si="9">(D12/C12)-1</f>
        <v>-1</v>
      </c>
      <c r="Q12" s="19">
        <f t="shared" ref="Q12:Q19" si="10">(G12/F12)-1</f>
        <v>-7.3063973063973053E-2</v>
      </c>
      <c r="R12" s="19">
        <f t="shared" ref="R12:R19" si="11">(J12/I12)-1</f>
        <v>-7.6948868398994175E-2</v>
      </c>
      <c r="S12" s="98"/>
      <c r="T12" s="116"/>
    </row>
    <row r="13" spans="1:22" x14ac:dyDescent="0.2">
      <c r="A13" s="12" t="s">
        <v>30</v>
      </c>
      <c r="B13" s="13">
        <v>221500</v>
      </c>
      <c r="C13" s="14">
        <v>182500</v>
      </c>
      <c r="D13" s="14">
        <v>135200</v>
      </c>
      <c r="E13" s="15">
        <v>531000</v>
      </c>
      <c r="F13" s="16">
        <v>739000</v>
      </c>
      <c r="G13" s="16">
        <v>452900</v>
      </c>
      <c r="H13" s="17">
        <v>752500</v>
      </c>
      <c r="I13" s="18">
        <v>921500</v>
      </c>
      <c r="J13" s="18">
        <v>588100</v>
      </c>
      <c r="K13" s="35"/>
      <c r="L13" s="19">
        <f t="shared" si="6"/>
        <v>0.70564784053156149</v>
      </c>
      <c r="M13" s="19">
        <f t="shared" si="7"/>
        <v>0.80195333695062399</v>
      </c>
      <c r="N13" s="19">
        <f t="shared" si="8"/>
        <v>0.77010712463866693</v>
      </c>
      <c r="O13" s="20"/>
      <c r="P13" s="19">
        <f t="shared" si="9"/>
        <v>-0.25917808219178085</v>
      </c>
      <c r="Q13" s="19">
        <f t="shared" si="10"/>
        <v>-0.38714479025710424</v>
      </c>
      <c r="R13" s="19">
        <f t="shared" si="11"/>
        <v>-0.36180141074335326</v>
      </c>
      <c r="S13" s="98"/>
      <c r="T13" s="116"/>
    </row>
    <row r="14" spans="1:22" x14ac:dyDescent="0.2">
      <c r="A14" s="12" t="s">
        <v>31</v>
      </c>
      <c r="B14" s="13">
        <v>29000</v>
      </c>
      <c r="C14" s="14">
        <v>29500.117393472683</v>
      </c>
      <c r="D14" s="14">
        <v>400</v>
      </c>
      <c r="E14" s="15">
        <v>3000</v>
      </c>
      <c r="F14" s="16">
        <v>18500</v>
      </c>
      <c r="G14" s="16">
        <v>0</v>
      </c>
      <c r="H14" s="17">
        <v>32000</v>
      </c>
      <c r="I14" s="18">
        <v>48000.117393472683</v>
      </c>
      <c r="J14" s="18">
        <v>400</v>
      </c>
      <c r="K14" s="35"/>
      <c r="L14" s="19">
        <f t="shared" si="6"/>
        <v>9.375E-2</v>
      </c>
      <c r="M14" s="19">
        <f t="shared" si="7"/>
        <v>0.38541572405645264</v>
      </c>
      <c r="N14" s="19">
        <f t="shared" si="8"/>
        <v>0</v>
      </c>
      <c r="O14" s="20"/>
      <c r="P14" s="19">
        <f t="shared" si="9"/>
        <v>-0.98644073192439208</v>
      </c>
      <c r="Q14" s="19">
        <f t="shared" si="10"/>
        <v>-1</v>
      </c>
      <c r="R14" s="19">
        <f t="shared" si="11"/>
        <v>-0.991666687047428</v>
      </c>
      <c r="S14" s="98"/>
      <c r="T14" s="116"/>
    </row>
    <row r="15" spans="1:22" x14ac:dyDescent="0.2">
      <c r="A15" s="12" t="s">
        <v>33</v>
      </c>
      <c r="B15" s="13">
        <v>10000</v>
      </c>
      <c r="C15" s="14">
        <v>10500</v>
      </c>
      <c r="D15" s="14">
        <v>200</v>
      </c>
      <c r="E15" s="15">
        <v>0</v>
      </c>
      <c r="F15" s="16">
        <v>0</v>
      </c>
      <c r="G15" s="16">
        <v>0</v>
      </c>
      <c r="H15" s="17">
        <v>10000</v>
      </c>
      <c r="I15" s="18">
        <v>10500</v>
      </c>
      <c r="J15" s="18">
        <v>200</v>
      </c>
      <c r="K15" s="35"/>
      <c r="L15" s="19">
        <f t="shared" si="6"/>
        <v>0</v>
      </c>
      <c r="M15" s="19">
        <f t="shared" si="7"/>
        <v>0</v>
      </c>
      <c r="N15" s="19">
        <f t="shared" si="8"/>
        <v>0</v>
      </c>
      <c r="O15" s="20"/>
      <c r="P15" s="19">
        <f t="shared" si="9"/>
        <v>-0.98095238095238091</v>
      </c>
      <c r="Q15" s="19" t="e">
        <f t="shared" si="10"/>
        <v>#DIV/0!</v>
      </c>
      <c r="R15" s="19">
        <f t="shared" si="11"/>
        <v>-0.98095238095238091</v>
      </c>
      <c r="S15" s="98"/>
      <c r="T15" s="116"/>
    </row>
    <row r="16" spans="1:22" x14ac:dyDescent="0.2">
      <c r="A16" s="93" t="s">
        <v>87</v>
      </c>
      <c r="B16" s="94">
        <v>890000</v>
      </c>
      <c r="C16" s="94">
        <v>1269000</v>
      </c>
      <c r="D16" s="94">
        <v>1016500</v>
      </c>
      <c r="E16" s="94">
        <v>772500</v>
      </c>
      <c r="F16" s="94">
        <v>978000</v>
      </c>
      <c r="G16" s="94">
        <v>688900</v>
      </c>
      <c r="H16" s="94">
        <v>1662500</v>
      </c>
      <c r="I16" s="94">
        <v>2247000</v>
      </c>
      <c r="J16" s="94">
        <v>1705400</v>
      </c>
      <c r="K16" s="35"/>
      <c r="L16" s="19">
        <f t="shared" si="6"/>
        <v>0.46466165413533833</v>
      </c>
      <c r="M16" s="19">
        <f t="shared" si="7"/>
        <v>0.43524699599465955</v>
      </c>
      <c r="N16" s="19">
        <f t="shared" si="8"/>
        <v>0.40395215198780343</v>
      </c>
      <c r="O16" s="20"/>
      <c r="P16" s="19">
        <f t="shared" si="9"/>
        <v>-0.19897557131599686</v>
      </c>
      <c r="Q16" s="19">
        <f t="shared" si="10"/>
        <v>-0.29560327198364011</v>
      </c>
      <c r="R16" s="19">
        <f t="shared" si="11"/>
        <v>-0.24103248776145969</v>
      </c>
      <c r="T16" s="116"/>
      <c r="V16" s="4"/>
    </row>
    <row r="17" spans="1:20" x14ac:dyDescent="0.2">
      <c r="A17" s="12" t="s">
        <v>35</v>
      </c>
      <c r="B17" s="13">
        <v>0</v>
      </c>
      <c r="C17" s="14">
        <v>0</v>
      </c>
      <c r="D17" s="14">
        <v>0</v>
      </c>
      <c r="E17" s="15">
        <v>772000</v>
      </c>
      <c r="F17" s="16">
        <v>978000</v>
      </c>
      <c r="G17" s="16">
        <v>584900</v>
      </c>
      <c r="H17" s="17">
        <v>772000</v>
      </c>
      <c r="I17" s="18">
        <v>978000</v>
      </c>
      <c r="J17" s="18">
        <v>584900</v>
      </c>
      <c r="K17" s="35"/>
      <c r="L17" s="19">
        <f t="shared" si="6"/>
        <v>1</v>
      </c>
      <c r="M17" s="19">
        <f t="shared" si="7"/>
        <v>1</v>
      </c>
      <c r="N17" s="19">
        <f t="shared" si="8"/>
        <v>1</v>
      </c>
      <c r="O17" s="20"/>
      <c r="P17" s="19" t="e">
        <f t="shared" si="9"/>
        <v>#DIV/0!</v>
      </c>
      <c r="Q17" s="19">
        <f t="shared" si="10"/>
        <v>-0.40194274028629862</v>
      </c>
      <c r="R17" s="19">
        <f t="shared" si="11"/>
        <v>-0.40194274028629862</v>
      </c>
      <c r="S17" s="98"/>
      <c r="T17" s="116"/>
    </row>
    <row r="18" spans="1:20" x14ac:dyDescent="0.2">
      <c r="A18" s="12" t="s">
        <v>36</v>
      </c>
      <c r="B18" s="13">
        <v>1000</v>
      </c>
      <c r="C18" s="14">
        <v>0</v>
      </c>
      <c r="D18" s="14">
        <v>163100</v>
      </c>
      <c r="E18" s="15">
        <v>500</v>
      </c>
      <c r="F18" s="16">
        <v>0</v>
      </c>
      <c r="G18" s="16">
        <v>104000</v>
      </c>
      <c r="H18" s="17">
        <v>1500</v>
      </c>
      <c r="I18" s="18">
        <v>0</v>
      </c>
      <c r="J18" s="18">
        <v>267100</v>
      </c>
      <c r="K18" s="35"/>
      <c r="L18" s="19">
        <f t="shared" si="6"/>
        <v>0.33333333333333331</v>
      </c>
      <c r="M18" s="19" t="e">
        <f t="shared" si="7"/>
        <v>#DIV/0!</v>
      </c>
      <c r="N18" s="19">
        <f t="shared" si="8"/>
        <v>0.3893672781729689</v>
      </c>
      <c r="O18" s="20"/>
      <c r="P18" s="19" t="e">
        <f t="shared" si="9"/>
        <v>#DIV/0!</v>
      </c>
      <c r="Q18" s="19" t="e">
        <f t="shared" si="10"/>
        <v>#DIV/0!</v>
      </c>
      <c r="R18" s="19" t="e">
        <f t="shared" si="11"/>
        <v>#DIV/0!</v>
      </c>
      <c r="S18" s="98"/>
      <c r="T18" s="116"/>
    </row>
    <row r="19" spans="1:20" ht="12" thickBot="1" x14ac:dyDescent="0.25">
      <c r="A19" s="21" t="s">
        <v>37</v>
      </c>
      <c r="B19" s="22">
        <v>889000</v>
      </c>
      <c r="C19" s="22">
        <v>1269000</v>
      </c>
      <c r="D19" s="22">
        <v>853400</v>
      </c>
      <c r="E19" s="23">
        <v>0</v>
      </c>
      <c r="F19" s="23">
        <v>0</v>
      </c>
      <c r="G19" s="23">
        <v>0</v>
      </c>
      <c r="H19" s="23">
        <v>889000</v>
      </c>
      <c r="I19" s="23">
        <v>1269000</v>
      </c>
      <c r="J19" s="23">
        <v>853400</v>
      </c>
      <c r="K19" s="35"/>
      <c r="L19" s="19">
        <f t="shared" si="6"/>
        <v>0</v>
      </c>
      <c r="M19" s="19">
        <f t="shared" si="7"/>
        <v>0</v>
      </c>
      <c r="N19" s="19">
        <f t="shared" si="8"/>
        <v>0</v>
      </c>
      <c r="O19" s="20"/>
      <c r="P19" s="19">
        <f t="shared" si="9"/>
        <v>-0.32750197005516157</v>
      </c>
      <c r="Q19" s="19" t="e">
        <f t="shared" si="10"/>
        <v>#DIV/0!</v>
      </c>
      <c r="R19" s="19">
        <f t="shared" si="11"/>
        <v>-0.32750197005516157</v>
      </c>
      <c r="S19" s="99"/>
      <c r="T19" s="116"/>
    </row>
    <row r="20" spans="1:20" ht="12" thickBot="1" x14ac:dyDescent="0.25">
      <c r="A20" s="25" t="s">
        <v>38</v>
      </c>
      <c r="B20" s="26">
        <v>1749000</v>
      </c>
      <c r="C20" s="27">
        <v>2188500.1173934727</v>
      </c>
      <c r="D20" s="27">
        <v>1811400</v>
      </c>
      <c r="E20" s="28">
        <v>5155500</v>
      </c>
      <c r="F20" s="29">
        <v>4794500</v>
      </c>
      <c r="G20" s="29">
        <v>4378400</v>
      </c>
      <c r="H20" s="30">
        <v>6904500</v>
      </c>
      <c r="I20" s="31">
        <v>6983000.1173934722</v>
      </c>
      <c r="J20" s="31">
        <v>6189800</v>
      </c>
      <c r="K20" s="35"/>
      <c r="L20" s="32">
        <f>E20/H20</f>
        <v>0.74668694329784924</v>
      </c>
      <c r="M20" s="32">
        <f>F20/I20</f>
        <v>0.68659600736046267</v>
      </c>
      <c r="N20" s="32">
        <f>G20/J20</f>
        <v>0.70735726517819641</v>
      </c>
      <c r="O20" s="33"/>
      <c r="P20" s="34">
        <f>(D20/C20)-1</f>
        <v>-0.17230984563190388</v>
      </c>
      <c r="Q20" s="34">
        <f>(G20/F20)-1</f>
        <v>-8.67869433726145E-2</v>
      </c>
      <c r="R20" s="34">
        <f>(J20/I20)-1</f>
        <v>-0.11359016240279662</v>
      </c>
      <c r="S20" s="98"/>
      <c r="T20" s="116"/>
    </row>
    <row r="21" spans="1:20" x14ac:dyDescent="0.2">
      <c r="B21" s="35"/>
      <c r="C21" s="35"/>
      <c r="D21" s="35">
        <f>D20-C20</f>
        <v>-377100.1173934727</v>
      </c>
      <c r="E21" s="35"/>
      <c r="F21" s="35"/>
      <c r="G21" s="35">
        <f>F20-G20</f>
        <v>416100</v>
      </c>
      <c r="H21" s="35"/>
      <c r="I21" s="35"/>
      <c r="J21" s="35"/>
      <c r="K21" s="35"/>
    </row>
    <row r="22" spans="1:20" x14ac:dyDescent="0.2">
      <c r="B22" s="35"/>
      <c r="C22" s="35"/>
      <c r="D22" s="35"/>
      <c r="E22" s="35"/>
      <c r="F22" s="35"/>
      <c r="G22" s="35"/>
      <c r="H22" s="35"/>
      <c r="I22" s="35"/>
      <c r="J22" s="35"/>
    </row>
    <row r="23" spans="1:20" x14ac:dyDescent="0.2">
      <c r="A23" s="1" t="s">
        <v>44</v>
      </c>
      <c r="H23" s="4"/>
      <c r="I23" s="4"/>
      <c r="J23" s="4"/>
    </row>
    <row r="24" spans="1:20" x14ac:dyDescent="0.2">
      <c r="A24" s="1" t="s">
        <v>40</v>
      </c>
      <c r="B24" s="35"/>
      <c r="C24" s="35"/>
      <c r="D24" s="35"/>
      <c r="E24" s="35"/>
      <c r="F24" s="35"/>
      <c r="G24" s="35"/>
      <c r="H24" s="35"/>
      <c r="I24" s="35"/>
      <c r="J24" s="35"/>
      <c r="P24" s="35"/>
    </row>
    <row r="25" spans="1:20" x14ac:dyDescent="0.2">
      <c r="A25" s="1" t="s">
        <v>41</v>
      </c>
      <c r="H25" s="4"/>
      <c r="I25" s="4"/>
      <c r="J25" s="4"/>
    </row>
    <row r="26" spans="1:20" x14ac:dyDescent="0.2">
      <c r="A26" s="1" t="s">
        <v>42</v>
      </c>
      <c r="H26" s="4"/>
      <c r="I26" s="4"/>
      <c r="J26" s="4"/>
    </row>
    <row r="27" spans="1:20" x14ac:dyDescent="0.2">
      <c r="A27" t="s">
        <v>45</v>
      </c>
      <c r="H27" s="4"/>
      <c r="I27" s="4"/>
      <c r="J27" s="4"/>
    </row>
    <row r="30" spans="1:20" ht="12.75" x14ac:dyDescent="0.2">
      <c r="A30" s="3" t="s">
        <v>193</v>
      </c>
    </row>
  </sheetData>
  <mergeCells count="1">
    <mergeCell ref="P2:R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1"/>
  <sheetViews>
    <sheetView workbookViewId="0"/>
  </sheetViews>
  <sheetFormatPr defaultRowHeight="11.25" x14ac:dyDescent="0.2"/>
  <cols>
    <col min="1" max="1" width="32.5" customWidth="1"/>
    <col min="2" max="2" width="10.1640625" bestFit="1" customWidth="1"/>
    <col min="3" max="3" width="9.1640625" bestFit="1" customWidth="1"/>
    <col min="4" max="4" width="10.1640625" bestFit="1" customWidth="1"/>
    <col min="5" max="5" width="10.83203125" bestFit="1" customWidth="1"/>
    <col min="6" max="6" width="10.1640625" bestFit="1" customWidth="1"/>
    <col min="7" max="9" width="13" bestFit="1" customWidth="1"/>
    <col min="14" max="14" width="13" bestFit="1" customWidth="1"/>
    <col min="15" max="16" width="14.1640625" bestFit="1" customWidth="1"/>
  </cols>
  <sheetData>
    <row r="1" spans="1:17" ht="15.75" x14ac:dyDescent="0.25">
      <c r="A1" s="78" t="s">
        <v>99</v>
      </c>
      <c r="M1" s="135" t="s">
        <v>170</v>
      </c>
      <c r="N1" s="135"/>
      <c r="O1" s="135"/>
      <c r="P1" s="135"/>
      <c r="Q1" s="135"/>
    </row>
    <row r="2" spans="1:17" ht="12.75" x14ac:dyDescent="0.2">
      <c r="A2" s="124" t="s">
        <v>100</v>
      </c>
      <c r="B2" s="138" t="s">
        <v>197</v>
      </c>
      <c r="C2" s="138"/>
      <c r="D2" s="138"/>
      <c r="E2" s="138"/>
      <c r="F2" s="125"/>
      <c r="G2" s="137" t="s">
        <v>198</v>
      </c>
      <c r="H2" s="137"/>
      <c r="I2" s="137"/>
      <c r="J2" s="137"/>
      <c r="N2" t="s">
        <v>167</v>
      </c>
      <c r="O2" t="s">
        <v>168</v>
      </c>
      <c r="P2" t="s">
        <v>169</v>
      </c>
    </row>
    <row r="3" spans="1:17" x14ac:dyDescent="0.2">
      <c r="B3" t="s">
        <v>102</v>
      </c>
      <c r="C3" t="s">
        <v>101</v>
      </c>
      <c r="D3" t="s">
        <v>5</v>
      </c>
      <c r="E3" t="s">
        <v>6</v>
      </c>
      <c r="G3" t="s">
        <v>101</v>
      </c>
      <c r="H3" t="s">
        <v>5</v>
      </c>
      <c r="I3" t="s">
        <v>102</v>
      </c>
      <c r="J3" t="s">
        <v>6</v>
      </c>
      <c r="N3" s="109" t="s">
        <v>46</v>
      </c>
      <c r="O3" s="109" t="s">
        <v>46</v>
      </c>
      <c r="P3" s="109" t="s">
        <v>46</v>
      </c>
      <c r="Q3" t="s">
        <v>6</v>
      </c>
    </row>
    <row r="4" spans="1:17" ht="12" thickBot="1" x14ac:dyDescent="0.25">
      <c r="A4" s="101" t="s">
        <v>139</v>
      </c>
      <c r="B4" s="127">
        <v>16558000</v>
      </c>
      <c r="C4" s="127">
        <v>6154000</v>
      </c>
      <c r="D4" s="127">
        <v>10404000</v>
      </c>
      <c r="E4" s="126">
        <v>0.62836233271986297</v>
      </c>
      <c r="G4" s="35">
        <v>6153580.4604370799</v>
      </c>
      <c r="H4" s="35">
        <v>10404430.21020511</v>
      </c>
      <c r="I4">
        <v>16558010.67064219</v>
      </c>
      <c r="J4">
        <v>0.62836233271986297</v>
      </c>
      <c r="M4" s="35" t="s">
        <v>0</v>
      </c>
      <c r="N4" s="111">
        <v>6154000</v>
      </c>
      <c r="O4" s="111">
        <v>10404000</v>
      </c>
      <c r="P4" s="111">
        <v>16558000</v>
      </c>
      <c r="Q4" s="110">
        <v>0.62836233271986297</v>
      </c>
    </row>
    <row r="5" spans="1:17" x14ac:dyDescent="0.2">
      <c r="A5" s="79" t="s">
        <v>103</v>
      </c>
      <c r="B5" s="127">
        <v>17062000</v>
      </c>
      <c r="C5" s="127">
        <v>6473000</v>
      </c>
      <c r="D5" s="127">
        <v>10589000</v>
      </c>
      <c r="E5" s="126">
        <v>0.62061466115650454</v>
      </c>
      <c r="G5" s="35">
        <v>6473092</v>
      </c>
      <c r="H5" s="35">
        <v>10588959</v>
      </c>
      <c r="I5">
        <v>17062051</v>
      </c>
      <c r="J5">
        <v>0.62061466115650454</v>
      </c>
      <c r="M5" s="35" t="s">
        <v>1</v>
      </c>
      <c r="N5" s="112">
        <v>3557000</v>
      </c>
      <c r="O5" s="112">
        <v>6614000</v>
      </c>
      <c r="P5" s="112">
        <v>10171000</v>
      </c>
      <c r="Q5" s="110">
        <v>0.65023601243083839</v>
      </c>
    </row>
    <row r="6" spans="1:17" x14ac:dyDescent="0.2">
      <c r="A6" s="79" t="s">
        <v>104</v>
      </c>
      <c r="B6" s="127">
        <v>17112000</v>
      </c>
      <c r="C6" s="127">
        <v>6400000</v>
      </c>
      <c r="D6" s="127">
        <v>10713000</v>
      </c>
      <c r="E6" s="126">
        <v>0.62602502076701405</v>
      </c>
      <c r="G6" s="35">
        <v>6399574.7313532904</v>
      </c>
      <c r="H6" s="35">
        <v>10712732.472937945</v>
      </c>
      <c r="I6">
        <v>17112307.204291236</v>
      </c>
      <c r="J6">
        <v>0.62602502076701405</v>
      </c>
      <c r="M6" s="35" t="s">
        <v>2</v>
      </c>
      <c r="N6" s="112">
        <v>1167000</v>
      </c>
      <c r="O6" s="112">
        <v>2222000</v>
      </c>
      <c r="P6" s="112">
        <v>3389000</v>
      </c>
      <c r="Q6" s="110">
        <v>0.65569074008992811</v>
      </c>
    </row>
    <row r="7" spans="1:17" x14ac:dyDescent="0.2">
      <c r="A7" s="79" t="s">
        <v>105</v>
      </c>
      <c r="B7" s="127">
        <v>16262000</v>
      </c>
      <c r="C7" s="127">
        <v>6733000</v>
      </c>
      <c r="D7" s="127">
        <v>9529000</v>
      </c>
      <c r="E7" s="126">
        <v>0.58596796670286644</v>
      </c>
      <c r="G7" s="35">
        <v>6732916.6178160748</v>
      </c>
      <c r="H7" s="35">
        <v>9528908.7395087332</v>
      </c>
      <c r="I7">
        <v>16261825.357324809</v>
      </c>
      <c r="J7">
        <v>0.58596796670286644</v>
      </c>
      <c r="M7" s="35" t="s">
        <v>7</v>
      </c>
      <c r="N7" s="112">
        <v>681000</v>
      </c>
      <c r="O7" s="112">
        <v>681000</v>
      </c>
      <c r="P7" s="112">
        <v>1362000</v>
      </c>
      <c r="Q7" s="110">
        <v>0.49973824118795557</v>
      </c>
    </row>
    <row r="8" spans="1:17" x14ac:dyDescent="0.2">
      <c r="A8" s="79" t="s">
        <v>106</v>
      </c>
      <c r="B8" s="127">
        <v>15359000</v>
      </c>
      <c r="C8" s="127">
        <v>7365000</v>
      </c>
      <c r="D8" s="127">
        <v>7995000</v>
      </c>
      <c r="E8" s="126">
        <v>0.52051640658199572</v>
      </c>
      <c r="G8" s="35">
        <v>7364529</v>
      </c>
      <c r="H8" s="35">
        <v>7994764</v>
      </c>
      <c r="I8">
        <v>15359293</v>
      </c>
      <c r="J8">
        <v>0.52051640658199572</v>
      </c>
      <c r="M8" s="35" t="s">
        <v>171</v>
      </c>
      <c r="N8" s="112">
        <v>748000</v>
      </c>
      <c r="O8" s="112">
        <v>888000</v>
      </c>
      <c r="P8" s="112">
        <v>1636000</v>
      </c>
      <c r="Q8" s="110">
        <v>0.54283849748128488</v>
      </c>
    </row>
    <row r="9" spans="1:17" x14ac:dyDescent="0.2">
      <c r="A9" s="79" t="s">
        <v>107</v>
      </c>
      <c r="B9" s="127">
        <v>13118000</v>
      </c>
      <c r="C9" s="127">
        <v>7100000</v>
      </c>
      <c r="D9" s="127">
        <v>6019000</v>
      </c>
      <c r="E9" s="126">
        <v>0.45878903727352577</v>
      </c>
      <c r="G9" s="35">
        <v>7099781.7897716835</v>
      </c>
      <c r="H9" s="35">
        <v>6018544.1103632776</v>
      </c>
      <c r="I9">
        <v>13118325.900134962</v>
      </c>
      <c r="J9">
        <v>0.45878903727352577</v>
      </c>
      <c r="M9" s="35" t="s">
        <v>172</v>
      </c>
      <c r="N9" s="112">
        <v>1429000</v>
      </c>
      <c r="O9" s="112">
        <v>1569000</v>
      </c>
      <c r="P9" s="112">
        <v>2998000</v>
      </c>
      <c r="Q9" s="110">
        <v>0.52325938282740747</v>
      </c>
    </row>
    <row r="10" spans="1:17" x14ac:dyDescent="0.2">
      <c r="A10" s="80" t="s">
        <v>108</v>
      </c>
      <c r="B10" s="127">
        <v>11804000</v>
      </c>
      <c r="C10" s="127">
        <v>6507000</v>
      </c>
      <c r="D10" s="127">
        <v>5297000</v>
      </c>
      <c r="E10" s="126">
        <v>0.44876519676367177</v>
      </c>
      <c r="G10" s="35">
        <v>6506500</v>
      </c>
      <c r="H10" s="35">
        <v>5297000</v>
      </c>
      <c r="I10">
        <v>11803500</v>
      </c>
      <c r="J10">
        <v>0.44876519676367177</v>
      </c>
      <c r="N10" s="112"/>
      <c r="O10" s="112"/>
      <c r="P10" s="112"/>
    </row>
    <row r="11" spans="1:17" x14ac:dyDescent="0.2">
      <c r="A11" s="81" t="s">
        <v>140</v>
      </c>
      <c r="B11" s="127">
        <v>10171000</v>
      </c>
      <c r="C11" s="127">
        <v>3557000</v>
      </c>
      <c r="D11" s="127">
        <v>6614000</v>
      </c>
      <c r="E11" s="126">
        <v>0.65023601243083839</v>
      </c>
      <c r="G11" s="35">
        <v>3557428.5001310757</v>
      </c>
      <c r="H11" s="35">
        <v>6613511.4095348297</v>
      </c>
      <c r="I11">
        <v>10170939.909665905</v>
      </c>
      <c r="J11">
        <v>0.65023601243083839</v>
      </c>
      <c r="M11" t="s">
        <v>56</v>
      </c>
      <c r="N11" s="112"/>
      <c r="O11" s="112"/>
      <c r="P11" s="112"/>
    </row>
    <row r="12" spans="1:17" ht="12" thickBot="1" x14ac:dyDescent="0.25">
      <c r="A12" s="79" t="s">
        <v>141</v>
      </c>
      <c r="B12" s="127">
        <v>10895000</v>
      </c>
      <c r="C12" s="127">
        <v>4033000</v>
      </c>
      <c r="D12" s="127">
        <v>6862000</v>
      </c>
      <c r="E12" s="126">
        <v>0.62984980675120639</v>
      </c>
      <c r="G12" s="35">
        <v>4032699</v>
      </c>
      <c r="H12" s="35">
        <v>6862065</v>
      </c>
      <c r="I12">
        <v>10894764</v>
      </c>
      <c r="J12">
        <v>0.62984980675120639</v>
      </c>
      <c r="M12" s="35" t="s">
        <v>0</v>
      </c>
      <c r="N12" s="111">
        <v>2269000</v>
      </c>
      <c r="O12" s="111">
        <v>3154000</v>
      </c>
      <c r="P12" s="111">
        <v>5422000</v>
      </c>
      <c r="Q12" s="110">
        <v>0.58160341271546123</v>
      </c>
    </row>
    <row r="13" spans="1:17" x14ac:dyDescent="0.2">
      <c r="A13" s="79" t="s">
        <v>109</v>
      </c>
      <c r="B13" s="127">
        <v>10466000</v>
      </c>
      <c r="C13" s="127">
        <v>3747000</v>
      </c>
      <c r="D13" s="127">
        <v>6719000</v>
      </c>
      <c r="E13" s="126">
        <v>0.64200155908017487</v>
      </c>
      <c r="G13" s="35">
        <v>3746690.9359817836</v>
      </c>
      <c r="H13" s="35">
        <v>6718971.7813060451</v>
      </c>
      <c r="I13">
        <v>10465662.717287829</v>
      </c>
      <c r="J13">
        <v>0.64200155908017487</v>
      </c>
      <c r="M13" s="35" t="s">
        <v>1</v>
      </c>
      <c r="N13" s="112">
        <v>1250000</v>
      </c>
      <c r="O13" s="112">
        <v>1738000</v>
      </c>
      <c r="P13" s="112">
        <v>2988000</v>
      </c>
      <c r="Q13" s="110">
        <v>0.58174925029508129</v>
      </c>
    </row>
    <row r="14" spans="1:17" x14ac:dyDescent="0.2">
      <c r="A14" s="79" t="s">
        <v>110</v>
      </c>
      <c r="B14" s="127">
        <v>10557000</v>
      </c>
      <c r="C14" s="127">
        <v>3980000</v>
      </c>
      <c r="D14" s="127">
        <v>6577000</v>
      </c>
      <c r="E14" s="126">
        <v>0.62300781906325797</v>
      </c>
      <c r="G14" s="35">
        <v>3979966.1654904466</v>
      </c>
      <c r="H14" s="35">
        <v>6577192.2233151589</v>
      </c>
      <c r="I14">
        <v>10557158.388805605</v>
      </c>
      <c r="J14">
        <v>0.62300781906325797</v>
      </c>
      <c r="M14" s="35" t="s">
        <v>2</v>
      </c>
      <c r="N14" s="112">
        <v>418000</v>
      </c>
      <c r="O14" s="112">
        <v>645000</v>
      </c>
      <c r="P14" s="112">
        <v>1064000</v>
      </c>
      <c r="Q14" s="110">
        <v>0.6067078402164352</v>
      </c>
    </row>
    <row r="15" spans="1:17" x14ac:dyDescent="0.2">
      <c r="A15" s="79" t="s">
        <v>111</v>
      </c>
      <c r="B15" s="127">
        <v>9774000</v>
      </c>
      <c r="C15" s="127">
        <v>4467000</v>
      </c>
      <c r="D15" s="127">
        <v>5308000</v>
      </c>
      <c r="E15" s="126">
        <v>0.54303440502634748</v>
      </c>
      <c r="G15" s="35">
        <v>4466570</v>
      </c>
      <c r="H15" s="35">
        <v>5307842.0107281422</v>
      </c>
      <c r="I15">
        <v>9774412.0107281432</v>
      </c>
      <c r="J15">
        <v>0.54303440502634748</v>
      </c>
      <c r="M15" s="35" t="s">
        <v>7</v>
      </c>
      <c r="N15" s="112">
        <v>298000</v>
      </c>
      <c r="O15" s="112">
        <v>383000</v>
      </c>
      <c r="P15" s="112">
        <v>681000</v>
      </c>
      <c r="Q15" s="110">
        <v>0.5617878526334632</v>
      </c>
    </row>
    <row r="16" spans="1:17" x14ac:dyDescent="0.2">
      <c r="A16" s="79" t="s">
        <v>112</v>
      </c>
      <c r="B16" s="127">
        <v>8901000</v>
      </c>
      <c r="C16" s="127">
        <v>4574000</v>
      </c>
      <c r="D16" s="127">
        <v>4328000</v>
      </c>
      <c r="E16" s="126">
        <v>0.48616102001406625</v>
      </c>
      <c r="G16" s="35">
        <v>4573901.67</v>
      </c>
      <c r="H16" s="35">
        <v>4327528.2490092777</v>
      </c>
      <c r="I16">
        <v>8901429.9190092776</v>
      </c>
      <c r="J16">
        <v>0.48616102001406625</v>
      </c>
      <c r="M16" s="35" t="s">
        <v>171</v>
      </c>
      <c r="N16" s="112">
        <v>302000</v>
      </c>
      <c r="O16" s="112">
        <v>387000</v>
      </c>
      <c r="P16" s="112">
        <v>689000</v>
      </c>
      <c r="Q16" s="110">
        <v>0.56180767300983037</v>
      </c>
    </row>
    <row r="17" spans="1:17" x14ac:dyDescent="0.2">
      <c r="A17" s="80" t="s">
        <v>113</v>
      </c>
      <c r="B17" s="127">
        <v>8514000</v>
      </c>
      <c r="C17" s="127">
        <v>4392000</v>
      </c>
      <c r="D17" s="127">
        <v>4122000</v>
      </c>
      <c r="E17" s="126">
        <v>0.48417219709872555</v>
      </c>
      <c r="G17" s="35">
        <v>4391500</v>
      </c>
      <c r="H17" s="35">
        <v>4122000</v>
      </c>
      <c r="I17">
        <v>8513500</v>
      </c>
      <c r="J17">
        <v>0.48417219709872555</v>
      </c>
      <c r="M17" s="35" t="s">
        <v>172</v>
      </c>
      <c r="N17" s="112">
        <v>600000</v>
      </c>
      <c r="O17" s="112">
        <v>770000</v>
      </c>
      <c r="P17" s="112">
        <v>1370000</v>
      </c>
      <c r="Q17" s="110">
        <v>0.56179782299000791</v>
      </c>
    </row>
    <row r="18" spans="1:17" x14ac:dyDescent="0.2">
      <c r="A18" s="81" t="s">
        <v>142</v>
      </c>
      <c r="B18" s="127">
        <v>3389000</v>
      </c>
      <c r="C18" s="127">
        <v>1167000</v>
      </c>
      <c r="D18" s="127">
        <v>2222000</v>
      </c>
      <c r="E18" s="126">
        <v>0.65569074008992811</v>
      </c>
      <c r="G18" s="35">
        <v>1166901.0692720748</v>
      </c>
      <c r="H18" s="35">
        <v>2222206.355770316</v>
      </c>
      <c r="I18">
        <v>3389107.4250423908</v>
      </c>
      <c r="J18">
        <v>0.65569074008992811</v>
      </c>
      <c r="N18" s="112"/>
      <c r="O18" s="112"/>
      <c r="P18" s="112"/>
    </row>
    <row r="19" spans="1:17" x14ac:dyDescent="0.2">
      <c r="A19" s="79" t="s">
        <v>143</v>
      </c>
      <c r="B19" s="127">
        <v>3408000</v>
      </c>
      <c r="C19" s="127">
        <v>1044000</v>
      </c>
      <c r="D19" s="127">
        <v>2364000</v>
      </c>
      <c r="E19" s="126">
        <v>0.69373702236356483</v>
      </c>
      <c r="G19" s="35">
        <v>1043826</v>
      </c>
      <c r="H19" s="35">
        <v>2364441</v>
      </c>
      <c r="I19">
        <v>3408267</v>
      </c>
      <c r="J19">
        <v>0.69373702236356483</v>
      </c>
      <c r="M19" t="s">
        <v>50</v>
      </c>
      <c r="N19" s="112"/>
      <c r="O19" s="112"/>
      <c r="P19" s="112"/>
    </row>
    <row r="20" spans="1:17" ht="12" thickBot="1" x14ac:dyDescent="0.25">
      <c r="A20" s="79" t="s">
        <v>114</v>
      </c>
      <c r="B20" s="127">
        <v>3747000</v>
      </c>
      <c r="C20" s="127">
        <v>1199000</v>
      </c>
      <c r="D20" s="127">
        <v>2548000</v>
      </c>
      <c r="E20" s="126">
        <v>0.67994364782561889</v>
      </c>
      <c r="G20" s="35">
        <v>1199170.5448848207</v>
      </c>
      <c r="H20" s="35">
        <v>2547577.6034895587</v>
      </c>
      <c r="I20">
        <v>3746748.1483743796</v>
      </c>
      <c r="J20">
        <v>0.67994364782561889</v>
      </c>
      <c r="M20" s="35" t="s">
        <v>0</v>
      </c>
      <c r="N20" s="111">
        <v>2073000</v>
      </c>
      <c r="O20" s="111">
        <v>2872000</v>
      </c>
      <c r="P20" s="111">
        <v>4946000</v>
      </c>
      <c r="Q20" s="110">
        <v>0.58077286394796879</v>
      </c>
    </row>
    <row r="21" spans="1:17" x14ac:dyDescent="0.2">
      <c r="A21" s="79" t="s">
        <v>115</v>
      </c>
      <c r="B21" s="127">
        <v>3255000</v>
      </c>
      <c r="C21" s="127">
        <v>1325000</v>
      </c>
      <c r="D21" s="127">
        <v>1931000</v>
      </c>
      <c r="E21" s="126">
        <v>0.59308463632874797</v>
      </c>
      <c r="G21" s="35">
        <v>1324677.4062629864</v>
      </c>
      <c r="H21" s="35">
        <v>1930735.2041421507</v>
      </c>
      <c r="I21">
        <v>3255412.6104051368</v>
      </c>
      <c r="J21">
        <v>0.59308463632874797</v>
      </c>
      <c r="M21" s="35" t="s">
        <v>1</v>
      </c>
      <c r="N21" s="112">
        <v>1162000</v>
      </c>
      <c r="O21" s="112">
        <v>1830000</v>
      </c>
      <c r="P21" s="112">
        <v>2992000</v>
      </c>
      <c r="Q21" s="110">
        <v>0.61154670515048548</v>
      </c>
    </row>
    <row r="22" spans="1:17" x14ac:dyDescent="0.2">
      <c r="A22" s="79" t="s">
        <v>116</v>
      </c>
      <c r="B22" s="127">
        <v>2774000</v>
      </c>
      <c r="C22" s="127">
        <v>1217000</v>
      </c>
      <c r="D22" s="127">
        <v>1557000</v>
      </c>
      <c r="E22" s="126">
        <v>0.56128052452113619</v>
      </c>
      <c r="G22" s="35">
        <v>1217020</v>
      </c>
      <c r="H22" s="35">
        <v>1557007.7512677517</v>
      </c>
      <c r="I22">
        <v>2774027.7512677517</v>
      </c>
      <c r="J22">
        <v>0.56128052452113619</v>
      </c>
      <c r="M22" s="35" t="s">
        <v>2</v>
      </c>
      <c r="N22" s="112">
        <v>405000</v>
      </c>
      <c r="O22" s="112">
        <v>607000</v>
      </c>
      <c r="P22" s="112">
        <v>1012000</v>
      </c>
      <c r="Q22" s="110">
        <v>0.59967693684719436</v>
      </c>
    </row>
    <row r="23" spans="1:17" x14ac:dyDescent="0.2">
      <c r="A23" s="79" t="s">
        <v>117</v>
      </c>
      <c r="B23" s="127">
        <v>2269000</v>
      </c>
      <c r="C23" s="127">
        <v>1124000</v>
      </c>
      <c r="D23" s="127">
        <v>1144000</v>
      </c>
      <c r="E23" s="126">
        <v>0.50444280127680508</v>
      </c>
      <c r="G23" s="35">
        <v>1124195.1227670601</v>
      </c>
      <c r="H23" s="35">
        <v>1144352.5356335309</v>
      </c>
      <c r="I23">
        <v>2268547.658400591</v>
      </c>
      <c r="J23">
        <v>0.50444280127680508</v>
      </c>
      <c r="M23" s="35" t="s">
        <v>7</v>
      </c>
      <c r="N23" s="112">
        <v>244000</v>
      </c>
      <c r="O23" s="112">
        <v>176000</v>
      </c>
      <c r="P23" s="112">
        <v>420000</v>
      </c>
      <c r="Q23" s="110">
        <v>0.41969560146524476</v>
      </c>
    </row>
    <row r="24" spans="1:17" x14ac:dyDescent="0.2">
      <c r="A24" s="80" t="s">
        <v>118</v>
      </c>
      <c r="B24" s="127">
        <v>1969000</v>
      </c>
      <c r="C24" s="127">
        <v>1037000</v>
      </c>
      <c r="D24" s="127">
        <v>932000</v>
      </c>
      <c r="E24" s="126">
        <v>0.47345694691389384</v>
      </c>
      <c r="G24" s="35">
        <v>1036500</v>
      </c>
      <c r="H24" s="35">
        <v>932000</v>
      </c>
      <c r="I24">
        <v>1968500</v>
      </c>
      <c r="J24">
        <v>0.47345694691389384</v>
      </c>
      <c r="M24" s="35" t="s">
        <v>171</v>
      </c>
      <c r="N24" s="112">
        <v>262000</v>
      </c>
      <c r="O24" s="112">
        <v>259000</v>
      </c>
      <c r="P24" s="112">
        <v>522000</v>
      </c>
      <c r="Q24" s="110">
        <v>0.49723187633454013</v>
      </c>
    </row>
    <row r="25" spans="1:17" x14ac:dyDescent="0.2">
      <c r="A25" s="81" t="s">
        <v>144</v>
      </c>
      <c r="B25" s="127">
        <v>1362000</v>
      </c>
      <c r="C25" s="127">
        <v>681000</v>
      </c>
      <c r="D25" s="127">
        <v>681000</v>
      </c>
      <c r="E25" s="126">
        <v>0.49973824118795557</v>
      </c>
      <c r="G25" s="35">
        <v>681297.53848338034</v>
      </c>
      <c r="H25" s="35">
        <v>680584.56919807778</v>
      </c>
      <c r="I25">
        <v>1361882.1076814581</v>
      </c>
      <c r="J25">
        <v>0.49973824118795557</v>
      </c>
      <c r="M25" s="35" t="s">
        <v>172</v>
      </c>
      <c r="N25" s="112">
        <v>506000</v>
      </c>
      <c r="O25" s="112">
        <v>436000</v>
      </c>
      <c r="P25" s="112">
        <v>942000</v>
      </c>
      <c r="Q25" s="110">
        <v>0.46265822837470216</v>
      </c>
    </row>
    <row r="26" spans="1:17" x14ac:dyDescent="0.2">
      <c r="A26" s="79" t="s">
        <v>145</v>
      </c>
      <c r="B26" s="127">
        <v>999000</v>
      </c>
      <c r="C26" s="127">
        <v>479000</v>
      </c>
      <c r="D26" s="127">
        <v>520000</v>
      </c>
      <c r="E26" s="126">
        <v>0.52033122431700496</v>
      </c>
      <c r="G26" s="35">
        <v>479286</v>
      </c>
      <c r="H26" s="35">
        <v>519916</v>
      </c>
      <c r="I26">
        <v>999202</v>
      </c>
      <c r="J26">
        <v>0.52033122431700496</v>
      </c>
    </row>
    <row r="27" spans="1:17" x14ac:dyDescent="0.2">
      <c r="A27" s="80" t="s">
        <v>119</v>
      </c>
      <c r="B27" s="127">
        <v>1152000</v>
      </c>
      <c r="C27" s="127">
        <v>498000</v>
      </c>
      <c r="D27" s="127">
        <v>654000</v>
      </c>
      <c r="E27" s="126">
        <v>0.56782204415823834</v>
      </c>
      <c r="G27" s="35">
        <v>498081.18728166388</v>
      </c>
      <c r="H27" s="35">
        <v>654409.77286354091</v>
      </c>
      <c r="I27">
        <v>1152490.9601452048</v>
      </c>
      <c r="J27">
        <v>0.56782204415823834</v>
      </c>
      <c r="M27" t="s">
        <v>51</v>
      </c>
    </row>
    <row r="28" spans="1:17" ht="12" thickBot="1" x14ac:dyDescent="0.25">
      <c r="A28" s="79" t="s">
        <v>148</v>
      </c>
      <c r="B28" s="127">
        <v>1636000</v>
      </c>
      <c r="C28" s="127">
        <v>748000</v>
      </c>
      <c r="D28" s="127">
        <v>888000</v>
      </c>
      <c r="E28" s="126">
        <v>0.54283849748128488</v>
      </c>
      <c r="G28" s="35">
        <v>747953.35255054885</v>
      </c>
      <c r="H28" s="35">
        <v>888127.87570188777</v>
      </c>
      <c r="I28">
        <v>1636081.2282524365</v>
      </c>
      <c r="J28">
        <v>0.54283849748128488</v>
      </c>
      <c r="M28" s="35" t="s">
        <v>0</v>
      </c>
      <c r="N28" s="111">
        <v>1811000</v>
      </c>
      <c r="O28" s="111">
        <v>4378000</v>
      </c>
      <c r="P28" s="111">
        <v>6190000</v>
      </c>
      <c r="Q28" s="110">
        <v>0.70735025590663436</v>
      </c>
    </row>
    <row r="29" spans="1:17" x14ac:dyDescent="0.2">
      <c r="A29" s="79" t="s">
        <v>120</v>
      </c>
      <c r="B29" s="127">
        <v>1760000</v>
      </c>
      <c r="C29" s="127">
        <v>917000</v>
      </c>
      <c r="D29" s="127">
        <v>843000</v>
      </c>
      <c r="E29" s="126">
        <v>0.47876400925322432</v>
      </c>
      <c r="G29" s="35">
        <v>917281</v>
      </c>
      <c r="H29" s="35">
        <v>842538</v>
      </c>
      <c r="I29">
        <v>1759819</v>
      </c>
      <c r="J29">
        <v>0.47876400925322432</v>
      </c>
      <c r="M29" s="35" t="s">
        <v>1</v>
      </c>
      <c r="N29" s="112">
        <v>1145000</v>
      </c>
      <c r="O29" s="112">
        <v>3045000</v>
      </c>
      <c r="P29" s="112">
        <v>4191000</v>
      </c>
      <c r="Q29" s="110">
        <v>0.72669510638436852</v>
      </c>
    </row>
    <row r="30" spans="1:17" x14ac:dyDescent="0.2">
      <c r="A30" s="80" t="s">
        <v>121</v>
      </c>
      <c r="B30" s="127">
        <v>1747000</v>
      </c>
      <c r="C30" s="127">
        <v>956000</v>
      </c>
      <c r="D30" s="127">
        <v>792000</v>
      </c>
      <c r="E30" s="126">
        <v>0.45311369933277967</v>
      </c>
      <c r="G30" s="35">
        <v>955632.0632050212</v>
      </c>
      <c r="H30" s="35">
        <v>791773.31527880044</v>
      </c>
      <c r="I30">
        <v>1747405.3784838216</v>
      </c>
      <c r="J30">
        <v>0.45311369933277967</v>
      </c>
      <c r="M30" s="35" t="s">
        <v>2</v>
      </c>
      <c r="N30" s="112">
        <v>343000</v>
      </c>
      <c r="O30" s="112">
        <v>970000</v>
      </c>
      <c r="P30" s="112">
        <v>1313000</v>
      </c>
      <c r="Q30" s="110">
        <v>0.73855927495371521</v>
      </c>
    </row>
    <row r="31" spans="1:17" x14ac:dyDescent="0.2">
      <c r="A31" s="81" t="s">
        <v>146</v>
      </c>
      <c r="B31" s="127">
        <v>2998000</v>
      </c>
      <c r="C31" s="127">
        <v>1429000</v>
      </c>
      <c r="D31" s="127">
        <v>1569000</v>
      </c>
      <c r="E31" s="126">
        <v>0.52325938282740747</v>
      </c>
      <c r="G31" s="35">
        <v>1429250.8910339293</v>
      </c>
      <c r="H31" s="35">
        <v>1568712.4448999651</v>
      </c>
      <c r="I31">
        <v>2997963.3359338944</v>
      </c>
      <c r="J31">
        <v>0.52325938282740747</v>
      </c>
      <c r="M31" s="35" t="s">
        <v>7</v>
      </c>
      <c r="N31" s="112">
        <v>139000</v>
      </c>
      <c r="O31" s="112">
        <v>122000</v>
      </c>
      <c r="P31" s="112">
        <v>261000</v>
      </c>
      <c r="Q31" s="110">
        <v>0.46659379935465373</v>
      </c>
    </row>
    <row r="32" spans="1:17" x14ac:dyDescent="0.2">
      <c r="A32" s="79" t="s">
        <v>147</v>
      </c>
      <c r="B32" s="127">
        <v>2759000</v>
      </c>
      <c r="C32" s="127">
        <v>1397000</v>
      </c>
      <c r="D32" s="127">
        <v>1362000</v>
      </c>
      <c r="E32" s="126">
        <v>0.49381773238323751</v>
      </c>
      <c r="G32" s="35">
        <v>1396567</v>
      </c>
      <c r="H32" s="35">
        <v>1362453</v>
      </c>
      <c r="I32">
        <v>2759020</v>
      </c>
      <c r="J32">
        <v>0.49381773238323751</v>
      </c>
      <c r="M32" s="35" t="s">
        <v>171</v>
      </c>
      <c r="N32" s="112">
        <v>184000</v>
      </c>
      <c r="O32" s="112">
        <v>241000</v>
      </c>
      <c r="P32" s="112">
        <v>425000</v>
      </c>
      <c r="Q32" s="110">
        <v>0.56805470940181513</v>
      </c>
    </row>
    <row r="33" spans="1:17" x14ac:dyDescent="0.2">
      <c r="A33" s="79" t="s">
        <v>122</v>
      </c>
      <c r="B33" s="127">
        <v>2900000</v>
      </c>
      <c r="C33" s="127">
        <v>1454000</v>
      </c>
      <c r="D33" s="127">
        <v>1446000</v>
      </c>
      <c r="E33" s="126">
        <v>0.49870164973760683</v>
      </c>
      <c r="G33" s="35">
        <v>1453713.2504866854</v>
      </c>
      <c r="H33" s="35">
        <v>1446183.0881423415</v>
      </c>
      <c r="I33">
        <v>2899896.3386290269</v>
      </c>
      <c r="J33">
        <v>0.49870164973760683</v>
      </c>
      <c r="M33" s="35" t="s">
        <v>172</v>
      </c>
      <c r="N33" s="112">
        <v>323000</v>
      </c>
      <c r="O33" s="112">
        <v>363000</v>
      </c>
      <c r="P33" s="112">
        <v>686000</v>
      </c>
      <c r="Q33" s="110">
        <v>0.529451970411563</v>
      </c>
    </row>
    <row r="34" spans="1:17" x14ac:dyDescent="0.2">
      <c r="A34" s="79" t="s">
        <v>123</v>
      </c>
      <c r="B34" s="127">
        <v>2449000</v>
      </c>
      <c r="C34" s="127">
        <v>1428000</v>
      </c>
      <c r="D34" s="127">
        <v>1021000</v>
      </c>
      <c r="E34" s="126">
        <v>0.41685393298129464</v>
      </c>
      <c r="G34" s="35">
        <v>1428273.0460626401</v>
      </c>
      <c r="H34" s="35">
        <v>1020981.3120514239</v>
      </c>
      <c r="I34">
        <v>2449254.3581140642</v>
      </c>
      <c r="J34">
        <v>0.41685393298129464</v>
      </c>
    </row>
    <row r="35" spans="1:17" x14ac:dyDescent="0.2">
      <c r="A35" s="79" t="s">
        <v>124</v>
      </c>
      <c r="B35" s="127">
        <v>2811000</v>
      </c>
      <c r="C35" s="127">
        <v>1681000</v>
      </c>
      <c r="D35" s="127">
        <v>1130000</v>
      </c>
      <c r="E35" s="126">
        <v>0.40198196275148085</v>
      </c>
      <c r="G35" s="35">
        <v>1680939</v>
      </c>
      <c r="H35" s="35">
        <v>1129911</v>
      </c>
      <c r="I35">
        <v>2810850</v>
      </c>
      <c r="J35">
        <v>0.40198196275148085</v>
      </c>
    </row>
    <row r="36" spans="1:17" x14ac:dyDescent="0.2">
      <c r="A36" s="79" t="s">
        <v>125</v>
      </c>
      <c r="B36" s="127">
        <v>1948000</v>
      </c>
      <c r="C36" s="127">
        <v>1402000</v>
      </c>
      <c r="D36" s="127">
        <v>547000</v>
      </c>
      <c r="E36" s="126">
        <v>0.28057782037447376</v>
      </c>
      <c r="G36" s="35">
        <v>1401684.9970046238</v>
      </c>
      <c r="H36" s="35">
        <v>546663.32572046807</v>
      </c>
      <c r="I36">
        <v>1948348.3227250918</v>
      </c>
      <c r="J36">
        <v>0.28057782037447376</v>
      </c>
    </row>
    <row r="37" spans="1:17" x14ac:dyDescent="0.2">
      <c r="A37" s="80" t="s">
        <v>126</v>
      </c>
      <c r="B37" s="128">
        <v>1322000</v>
      </c>
      <c r="C37" s="128">
        <v>1079000</v>
      </c>
      <c r="D37" s="128">
        <v>243000</v>
      </c>
      <c r="E37" s="129">
        <v>0.18388195232690124</v>
      </c>
      <c r="G37" s="35">
        <v>1078500</v>
      </c>
      <c r="H37" s="35">
        <v>243000</v>
      </c>
      <c r="I37">
        <v>1321500</v>
      </c>
      <c r="J37">
        <v>0.18388195232690124</v>
      </c>
    </row>
    <row r="38" spans="1:17" x14ac:dyDescent="0.2">
      <c r="A38" t="s">
        <v>127</v>
      </c>
    </row>
    <row r="39" spans="1:17" x14ac:dyDescent="0.2">
      <c r="A39" t="s">
        <v>194</v>
      </c>
    </row>
    <row r="40" spans="1:17" x14ac:dyDescent="0.2">
      <c r="A40" t="s">
        <v>195</v>
      </c>
    </row>
    <row r="42" spans="1:17" ht="12.75" x14ac:dyDescent="0.2">
      <c r="A42" s="124" t="s">
        <v>128</v>
      </c>
      <c r="B42" s="138" t="s">
        <v>197</v>
      </c>
      <c r="C42" s="138"/>
      <c r="D42" s="138"/>
      <c r="E42" s="138"/>
      <c r="F42" s="125"/>
      <c r="G42" s="137" t="s">
        <v>198</v>
      </c>
      <c r="H42" s="137"/>
      <c r="I42" s="137"/>
      <c r="J42" s="137"/>
    </row>
    <row r="43" spans="1:17" x14ac:dyDescent="0.2">
      <c r="B43" t="s">
        <v>102</v>
      </c>
      <c r="C43" t="s">
        <v>101</v>
      </c>
      <c r="D43" t="s">
        <v>5</v>
      </c>
      <c r="E43" t="s">
        <v>6</v>
      </c>
      <c r="G43" t="s">
        <v>101</v>
      </c>
      <c r="H43" t="s">
        <v>5</v>
      </c>
      <c r="I43" t="s">
        <v>102</v>
      </c>
      <c r="J43" t="s">
        <v>6</v>
      </c>
    </row>
    <row r="44" spans="1:17" x14ac:dyDescent="0.2">
      <c r="A44" s="101" t="s">
        <v>139</v>
      </c>
      <c r="B44" s="127">
        <v>5422000</v>
      </c>
      <c r="C44" s="127">
        <v>2269000</v>
      </c>
      <c r="D44" s="127">
        <v>3154000</v>
      </c>
      <c r="E44" s="126">
        <v>0.58160341271546123</v>
      </c>
      <c r="G44" s="112">
        <v>2268702.7404106064</v>
      </c>
      <c r="H44" s="112">
        <v>3153671.1731407745</v>
      </c>
      <c r="I44" s="112">
        <v>5422373.9135513809</v>
      </c>
      <c r="J44">
        <v>0.58160341271546123</v>
      </c>
    </row>
    <row r="45" spans="1:17" x14ac:dyDescent="0.2">
      <c r="A45" s="79" t="s">
        <v>103</v>
      </c>
      <c r="B45" s="127">
        <v>5316000</v>
      </c>
      <c r="C45" s="127">
        <v>2380000</v>
      </c>
      <c r="D45" s="127">
        <v>2936000</v>
      </c>
      <c r="E45" s="126">
        <v>0.55222575859129819</v>
      </c>
      <c r="G45" s="112">
        <v>2380311</v>
      </c>
      <c r="H45" s="112">
        <v>2935562</v>
      </c>
      <c r="I45" s="112">
        <v>5315873</v>
      </c>
      <c r="J45">
        <v>0.55222575859129819</v>
      </c>
    </row>
    <row r="46" spans="1:17" x14ac:dyDescent="0.2">
      <c r="A46" s="79" t="s">
        <v>104</v>
      </c>
      <c r="B46" s="127">
        <v>4755000</v>
      </c>
      <c r="C46" s="127">
        <v>2298000</v>
      </c>
      <c r="D46" s="127">
        <v>2457000</v>
      </c>
      <c r="E46" s="126">
        <v>0.51673683163464845</v>
      </c>
      <c r="G46" s="112">
        <v>2298147.73179032</v>
      </c>
      <c r="H46" s="112">
        <v>2457331.026427187</v>
      </c>
      <c r="I46" s="112">
        <v>4755478.758217507</v>
      </c>
      <c r="J46">
        <v>0.51673683163464845</v>
      </c>
    </row>
    <row r="47" spans="1:17" x14ac:dyDescent="0.2">
      <c r="A47" s="79" t="s">
        <v>105</v>
      </c>
      <c r="B47" s="127">
        <v>4248000</v>
      </c>
      <c r="C47" s="127">
        <v>2385000</v>
      </c>
      <c r="D47" s="127">
        <v>1864000</v>
      </c>
      <c r="E47" s="126">
        <v>0.43869648835041331</v>
      </c>
      <c r="G47" s="112">
        <v>2384518.8651269795</v>
      </c>
      <c r="H47" s="112">
        <v>1863662.0488303143</v>
      </c>
      <c r="I47" s="112">
        <v>4248180.9139572941</v>
      </c>
      <c r="J47">
        <v>0.43869648835041331</v>
      </c>
    </row>
    <row r="48" spans="1:17" x14ac:dyDescent="0.2">
      <c r="A48" s="79" t="s">
        <v>106</v>
      </c>
      <c r="B48" s="127">
        <v>3890000</v>
      </c>
      <c r="C48" s="127">
        <v>2408000</v>
      </c>
      <c r="D48" s="127">
        <v>1482000</v>
      </c>
      <c r="E48" s="126">
        <v>0.38102528445493766</v>
      </c>
      <c r="G48" s="112">
        <v>2408019</v>
      </c>
      <c r="H48" s="112">
        <v>1482316</v>
      </c>
      <c r="I48" s="112">
        <v>3890335</v>
      </c>
      <c r="J48">
        <v>0.38102528445493766</v>
      </c>
    </row>
    <row r="49" spans="1:10" x14ac:dyDescent="0.2">
      <c r="A49" s="79" t="s">
        <v>107</v>
      </c>
      <c r="B49" s="127">
        <v>3181000</v>
      </c>
      <c r="C49" s="127">
        <v>2144000</v>
      </c>
      <c r="D49" s="127">
        <v>1038000</v>
      </c>
      <c r="E49" s="126">
        <v>0.32616459666871106</v>
      </c>
      <c r="G49" s="112">
        <v>2143706.4591586622</v>
      </c>
      <c r="H49" s="112">
        <v>1037643.8358253432</v>
      </c>
      <c r="I49" s="112">
        <v>3181350.2949840054</v>
      </c>
      <c r="J49">
        <v>0.32616459666871106</v>
      </c>
    </row>
    <row r="50" spans="1:10" x14ac:dyDescent="0.2">
      <c r="A50" s="80" t="s">
        <v>108</v>
      </c>
      <c r="B50" s="127">
        <v>3102000</v>
      </c>
      <c r="C50" s="127">
        <v>2156000</v>
      </c>
      <c r="D50" s="127">
        <v>946000</v>
      </c>
      <c r="E50" s="126">
        <v>0.30496453900709219</v>
      </c>
      <c r="G50" s="112">
        <v>2156000</v>
      </c>
      <c r="H50" s="112">
        <v>946000</v>
      </c>
      <c r="I50" s="112">
        <v>3102000</v>
      </c>
      <c r="J50">
        <v>0.30496453900709219</v>
      </c>
    </row>
    <row r="51" spans="1:10" x14ac:dyDescent="0.2">
      <c r="A51" s="81" t="s">
        <v>140</v>
      </c>
      <c r="B51" s="127">
        <v>2988000</v>
      </c>
      <c r="C51" s="127">
        <v>1250000</v>
      </c>
      <c r="D51" s="127">
        <v>1738000</v>
      </c>
      <c r="E51" s="126">
        <v>0.58174925029508129</v>
      </c>
      <c r="G51" s="112">
        <v>1249845.1092651573</v>
      </c>
      <c r="H51" s="112">
        <v>1738422.3598235147</v>
      </c>
      <c r="I51" s="112">
        <v>2988267.4690886717</v>
      </c>
      <c r="J51">
        <v>0.58174925029508129</v>
      </c>
    </row>
    <row r="52" spans="1:10" x14ac:dyDescent="0.2">
      <c r="A52" s="79" t="s">
        <v>141</v>
      </c>
      <c r="B52" s="127">
        <v>2950000</v>
      </c>
      <c r="C52" s="127">
        <v>1198000</v>
      </c>
      <c r="D52" s="127">
        <v>1752000</v>
      </c>
      <c r="E52" s="126">
        <v>0.59397286201604205</v>
      </c>
      <c r="G52" s="112">
        <v>1197884</v>
      </c>
      <c r="H52" s="112">
        <v>1752372</v>
      </c>
      <c r="I52" s="112">
        <v>2950256</v>
      </c>
      <c r="J52">
        <v>0.59397286201604205</v>
      </c>
    </row>
    <row r="53" spans="1:10" x14ac:dyDescent="0.2">
      <c r="A53" s="79" t="s">
        <v>109</v>
      </c>
      <c r="B53" s="127">
        <v>2454000</v>
      </c>
      <c r="C53" s="127">
        <v>1000000</v>
      </c>
      <c r="D53" s="127">
        <v>1455000</v>
      </c>
      <c r="E53" s="126">
        <v>0.5926346914854933</v>
      </c>
      <c r="G53" s="112">
        <v>999845.89598178363</v>
      </c>
      <c r="H53" s="112">
        <v>1454574.9274992566</v>
      </c>
      <c r="I53" s="112">
        <v>2454420.8234810401</v>
      </c>
      <c r="J53">
        <v>0.5926346914854933</v>
      </c>
    </row>
    <row r="54" spans="1:10" x14ac:dyDescent="0.2">
      <c r="A54" s="79" t="s">
        <v>110</v>
      </c>
      <c r="B54" s="127">
        <v>2126000</v>
      </c>
      <c r="C54" s="127">
        <v>1050000</v>
      </c>
      <c r="D54" s="127">
        <v>1076000</v>
      </c>
      <c r="E54" s="126">
        <v>0.50611920797226018</v>
      </c>
      <c r="G54" s="112">
        <v>1050002.8172004467</v>
      </c>
      <c r="H54" s="112">
        <v>1076021.9931377349</v>
      </c>
      <c r="I54" s="112">
        <v>2126024.8103381814</v>
      </c>
      <c r="J54">
        <v>0.50611920797226018</v>
      </c>
    </row>
    <row r="55" spans="1:10" x14ac:dyDescent="0.2">
      <c r="A55" s="79" t="s">
        <v>111</v>
      </c>
      <c r="B55" s="127">
        <v>1895000</v>
      </c>
      <c r="C55" s="127">
        <v>1094000</v>
      </c>
      <c r="D55" s="127">
        <v>801000</v>
      </c>
      <c r="E55" s="126">
        <v>0.42286718557039815</v>
      </c>
      <c r="G55" s="112">
        <v>1093553</v>
      </c>
      <c r="H55" s="112">
        <v>801250.02048115595</v>
      </c>
      <c r="I55" s="112">
        <v>1894803.020481156</v>
      </c>
      <c r="J55">
        <v>0.42286718557039815</v>
      </c>
    </row>
    <row r="56" spans="1:10" x14ac:dyDescent="0.2">
      <c r="A56" s="79" t="s">
        <v>112</v>
      </c>
      <c r="B56" s="127">
        <v>1626000</v>
      </c>
      <c r="C56" s="127">
        <v>1021000</v>
      </c>
      <c r="D56" s="127">
        <v>605000</v>
      </c>
      <c r="E56" s="126">
        <v>0.37213040080680987</v>
      </c>
      <c r="G56" s="112">
        <v>1020736.66</v>
      </c>
      <c r="H56" s="112">
        <v>604977.75794863526</v>
      </c>
      <c r="I56" s="112">
        <v>1625714.4179486353</v>
      </c>
      <c r="J56">
        <v>0.37213040080680987</v>
      </c>
    </row>
    <row r="57" spans="1:10" x14ac:dyDescent="0.2">
      <c r="A57" s="80" t="s">
        <v>113</v>
      </c>
      <c r="B57" s="127">
        <v>1782000</v>
      </c>
      <c r="C57" s="127">
        <v>1186000</v>
      </c>
      <c r="D57" s="127">
        <v>596000</v>
      </c>
      <c r="E57" s="126">
        <v>0.33454953690710076</v>
      </c>
      <c r="G57" s="112">
        <v>1185500</v>
      </c>
      <c r="H57" s="112">
        <v>596000</v>
      </c>
      <c r="I57" s="112">
        <v>1781500</v>
      </c>
      <c r="J57">
        <v>0.33454953690710076</v>
      </c>
    </row>
    <row r="58" spans="1:10" x14ac:dyDescent="0.2">
      <c r="A58" s="81" t="s">
        <v>142</v>
      </c>
      <c r="B58" s="127">
        <v>1064000</v>
      </c>
      <c r="C58" s="127">
        <v>418000</v>
      </c>
      <c r="D58" s="127">
        <v>645000</v>
      </c>
      <c r="E58" s="126">
        <v>0.6067078402164352</v>
      </c>
      <c r="G58" s="112">
        <v>418365.24490562506</v>
      </c>
      <c r="H58" s="112">
        <v>645386.56020500395</v>
      </c>
      <c r="I58" s="112">
        <v>1063751.8051106289</v>
      </c>
      <c r="J58">
        <v>0.6067078402164352</v>
      </c>
    </row>
    <row r="59" spans="1:10" x14ac:dyDescent="0.2">
      <c r="A59" s="79" t="s">
        <v>143</v>
      </c>
      <c r="B59" s="127">
        <v>1051000</v>
      </c>
      <c r="C59" s="127">
        <v>463000</v>
      </c>
      <c r="D59" s="127">
        <v>588000</v>
      </c>
      <c r="E59" s="126">
        <v>0.55991680494451124</v>
      </c>
      <c r="G59" s="112">
        <v>462538</v>
      </c>
      <c r="H59" s="112">
        <v>588486</v>
      </c>
      <c r="I59" s="112">
        <v>1051024</v>
      </c>
      <c r="J59">
        <v>0.55991680494451124</v>
      </c>
    </row>
    <row r="60" spans="1:10" x14ac:dyDescent="0.2">
      <c r="A60" s="79" t="s">
        <v>114</v>
      </c>
      <c r="B60" s="127">
        <v>1020000</v>
      </c>
      <c r="C60" s="127">
        <v>502000</v>
      </c>
      <c r="D60" s="127">
        <v>518000</v>
      </c>
      <c r="E60" s="126">
        <v>0.50771520577427065</v>
      </c>
      <c r="G60" s="112">
        <v>502002.37488482072</v>
      </c>
      <c r="H60" s="112">
        <v>517737.37895903958</v>
      </c>
      <c r="I60" s="112">
        <v>1019739.7538438602</v>
      </c>
      <c r="J60">
        <v>0.50771520577427065</v>
      </c>
    </row>
    <row r="61" spans="1:10" x14ac:dyDescent="0.2">
      <c r="A61" s="79" t="s">
        <v>115</v>
      </c>
      <c r="B61" s="127">
        <v>896000</v>
      </c>
      <c r="C61" s="127">
        <v>506000</v>
      </c>
      <c r="D61" s="127">
        <v>389000</v>
      </c>
      <c r="E61" s="126">
        <v>0.43477812666177706</v>
      </c>
      <c r="G61" s="112">
        <v>506207.54487694864</v>
      </c>
      <c r="H61" s="112">
        <v>389383.31732246821</v>
      </c>
      <c r="I61" s="112">
        <v>895590.86219941685</v>
      </c>
      <c r="J61">
        <v>0.43477812666177706</v>
      </c>
    </row>
    <row r="62" spans="1:10" x14ac:dyDescent="0.2">
      <c r="A62" s="79" t="s">
        <v>116</v>
      </c>
      <c r="B62" s="127">
        <v>858000</v>
      </c>
      <c r="C62" s="127">
        <v>507000</v>
      </c>
      <c r="D62" s="127">
        <v>351000</v>
      </c>
      <c r="E62" s="126">
        <v>0.40940163195675972</v>
      </c>
      <c r="G62" s="112">
        <v>506669</v>
      </c>
      <c r="H62" s="112">
        <v>351221.95841677726</v>
      </c>
      <c r="I62" s="112">
        <v>857890.9584167772</v>
      </c>
      <c r="J62">
        <v>0.40940163195675972</v>
      </c>
    </row>
    <row r="63" spans="1:10" x14ac:dyDescent="0.2">
      <c r="A63" s="79" t="s">
        <v>117</v>
      </c>
      <c r="B63" s="127">
        <v>724000</v>
      </c>
      <c r="C63" s="127">
        <v>485000</v>
      </c>
      <c r="D63" s="127">
        <v>239000</v>
      </c>
      <c r="E63" s="126">
        <v>0.33043264678779172</v>
      </c>
      <c r="G63" s="112">
        <v>485063</v>
      </c>
      <c r="H63" s="112">
        <v>239379.42938808171</v>
      </c>
      <c r="I63" s="112">
        <v>724442.42938808165</v>
      </c>
      <c r="J63">
        <v>0.33043264678779172</v>
      </c>
    </row>
    <row r="64" spans="1:10" x14ac:dyDescent="0.2">
      <c r="A64" s="80" t="s">
        <v>118</v>
      </c>
      <c r="B64" s="127">
        <v>669000</v>
      </c>
      <c r="C64" s="127">
        <v>480000</v>
      </c>
      <c r="D64" s="127">
        <v>190000</v>
      </c>
      <c r="E64" s="126">
        <v>0.28325859491778776</v>
      </c>
      <c r="G64" s="112">
        <v>479500</v>
      </c>
      <c r="H64" s="112">
        <v>189500</v>
      </c>
      <c r="I64" s="112">
        <v>669000</v>
      </c>
      <c r="J64">
        <v>0.28325859491778776</v>
      </c>
    </row>
    <row r="65" spans="1:10" x14ac:dyDescent="0.2">
      <c r="A65" s="81" t="s">
        <v>144</v>
      </c>
      <c r="B65" s="127">
        <v>681000</v>
      </c>
      <c r="C65" s="127">
        <v>298000</v>
      </c>
      <c r="D65" s="127">
        <v>383000</v>
      </c>
      <c r="E65" s="126">
        <v>0.5617878526334632</v>
      </c>
      <c r="G65" s="35">
        <v>298430.07913548691</v>
      </c>
      <c r="H65" s="35">
        <v>382587.27953181852</v>
      </c>
      <c r="I65" s="112">
        <v>681017.35866730544</v>
      </c>
      <c r="J65">
        <v>0.5617878526334632</v>
      </c>
    </row>
    <row r="66" spans="1:10" x14ac:dyDescent="0.2">
      <c r="A66" s="79" t="s">
        <v>145</v>
      </c>
      <c r="B66" s="127">
        <v>482000</v>
      </c>
      <c r="C66" s="127">
        <v>243000</v>
      </c>
      <c r="D66" s="127">
        <v>239000</v>
      </c>
      <c r="E66" s="126">
        <v>0.4961059837012054</v>
      </c>
      <c r="G66" s="35">
        <v>242629</v>
      </c>
      <c r="H66" s="35">
        <v>238879</v>
      </c>
      <c r="I66" s="112">
        <v>481508</v>
      </c>
      <c r="J66">
        <v>0.4961059837012054</v>
      </c>
    </row>
    <row r="67" spans="1:10" x14ac:dyDescent="0.2">
      <c r="A67" s="80" t="s">
        <v>119</v>
      </c>
      <c r="B67" s="127">
        <v>502000</v>
      </c>
      <c r="C67" s="127">
        <v>274000</v>
      </c>
      <c r="D67" s="127">
        <v>228000</v>
      </c>
      <c r="E67" s="126">
        <v>0.45362298985770277</v>
      </c>
      <c r="G67" s="35">
        <v>274035.61916622589</v>
      </c>
      <c r="H67" s="35">
        <v>227514.80129318667</v>
      </c>
      <c r="I67" s="112">
        <v>501550.42045941256</v>
      </c>
      <c r="J67">
        <v>0.45362298985770277</v>
      </c>
    </row>
    <row r="68" spans="1:10" x14ac:dyDescent="0.2">
      <c r="A68" s="79" t="s">
        <v>148</v>
      </c>
      <c r="B68" s="127">
        <v>689000</v>
      </c>
      <c r="C68" s="127">
        <v>302000</v>
      </c>
      <c r="D68" s="127">
        <v>387000</v>
      </c>
      <c r="E68" s="126">
        <v>0.56180767300983037</v>
      </c>
      <c r="G68" s="35">
        <v>302062.30710433738</v>
      </c>
      <c r="H68" s="35">
        <v>387274.97358043795</v>
      </c>
      <c r="I68" s="112">
        <v>689337.28068477532</v>
      </c>
      <c r="J68">
        <v>0.56180767300983037</v>
      </c>
    </row>
    <row r="69" spans="1:10" x14ac:dyDescent="0.2">
      <c r="A69" s="79" t="s">
        <v>120</v>
      </c>
      <c r="B69" s="127">
        <v>833000</v>
      </c>
      <c r="C69" s="127">
        <v>477000</v>
      </c>
      <c r="D69" s="127">
        <v>356000</v>
      </c>
      <c r="E69" s="126">
        <v>0.42711796861308438</v>
      </c>
      <c r="G69" s="35">
        <v>477260</v>
      </c>
      <c r="H69" s="35">
        <v>355826</v>
      </c>
      <c r="I69" s="112">
        <v>833086</v>
      </c>
      <c r="J69">
        <v>0.42711796861308438</v>
      </c>
    </row>
    <row r="70" spans="1:10" x14ac:dyDescent="0.2">
      <c r="A70" s="80" t="s">
        <v>121</v>
      </c>
      <c r="B70" s="127">
        <v>780000</v>
      </c>
      <c r="C70" s="127">
        <v>522000</v>
      </c>
      <c r="D70" s="127">
        <v>258000</v>
      </c>
      <c r="E70" s="126">
        <v>0.33023155321611386</v>
      </c>
      <c r="G70" s="35">
        <v>522263.84175748914</v>
      </c>
      <c r="H70" s="35">
        <v>257503.9186757039</v>
      </c>
      <c r="I70" s="112">
        <v>779767.76043319306</v>
      </c>
      <c r="J70">
        <v>0.33023155321611386</v>
      </c>
    </row>
    <row r="71" spans="1:10" x14ac:dyDescent="0.2">
      <c r="A71" s="81" t="s">
        <v>146</v>
      </c>
      <c r="B71" s="127">
        <v>1370000</v>
      </c>
      <c r="C71" s="127">
        <v>600000</v>
      </c>
      <c r="D71" s="127">
        <v>770000</v>
      </c>
      <c r="E71" s="126">
        <v>0.56179782299000791</v>
      </c>
      <c r="G71" s="35">
        <v>600492.38623982423</v>
      </c>
      <c r="H71" s="35">
        <v>769862.25311225618</v>
      </c>
      <c r="I71" s="112">
        <v>1370354.6393520804</v>
      </c>
      <c r="J71">
        <v>0.56179782299000791</v>
      </c>
    </row>
    <row r="72" spans="1:10" ht="12.75" x14ac:dyDescent="0.2">
      <c r="A72" s="79" t="s">
        <v>147</v>
      </c>
      <c r="B72" s="127">
        <v>1315000</v>
      </c>
      <c r="C72" s="127">
        <v>720000</v>
      </c>
      <c r="D72" s="127">
        <v>595000</v>
      </c>
      <c r="E72" s="126">
        <v>0.45238682056969681</v>
      </c>
      <c r="F72" s="2"/>
      <c r="G72" s="35">
        <v>719889</v>
      </c>
      <c r="H72" s="35">
        <v>594705</v>
      </c>
      <c r="I72" s="112">
        <v>1314594</v>
      </c>
      <c r="J72">
        <v>0.45238682056969681</v>
      </c>
    </row>
    <row r="73" spans="1:10" ht="12.75" x14ac:dyDescent="0.2">
      <c r="A73" s="79" t="s">
        <v>122</v>
      </c>
      <c r="B73" s="127">
        <v>1281000</v>
      </c>
      <c r="C73" s="127">
        <v>796000</v>
      </c>
      <c r="D73" s="127">
        <v>485000</v>
      </c>
      <c r="E73" s="126">
        <v>0.37853105278738147</v>
      </c>
      <c r="F73" s="2"/>
      <c r="G73" s="35">
        <v>796299.46092371538</v>
      </c>
      <c r="H73" s="35">
        <v>485018.71996889054</v>
      </c>
      <c r="I73" s="112">
        <v>1281318.1808926058</v>
      </c>
      <c r="J73">
        <v>0.37853105278738147</v>
      </c>
    </row>
    <row r="74" spans="1:10" ht="12.75" x14ac:dyDescent="0.2">
      <c r="A74" s="79" t="s">
        <v>123</v>
      </c>
      <c r="B74" s="127">
        <v>1227000</v>
      </c>
      <c r="C74" s="127">
        <v>828000</v>
      </c>
      <c r="D74" s="127">
        <v>398000</v>
      </c>
      <c r="E74" s="126">
        <v>0.32469266609018416</v>
      </c>
      <c r="F74" s="2"/>
      <c r="G74" s="35">
        <v>828308.50304958399</v>
      </c>
      <c r="H74" s="35">
        <v>398256.73837011127</v>
      </c>
      <c r="I74" s="112">
        <v>1226565.2414196953</v>
      </c>
      <c r="J74">
        <v>0.32469266609018416</v>
      </c>
    </row>
    <row r="75" spans="1:10" ht="12.75" x14ac:dyDescent="0.2">
      <c r="A75" s="79" t="s">
        <v>124</v>
      </c>
      <c r="B75" s="127">
        <v>1138000</v>
      </c>
      <c r="C75" s="127">
        <v>808000</v>
      </c>
      <c r="D75" s="127">
        <v>330000</v>
      </c>
      <c r="E75" s="126">
        <v>0.28993493536608306</v>
      </c>
      <c r="F75" s="2"/>
      <c r="G75" s="35">
        <v>807797</v>
      </c>
      <c r="H75" s="35">
        <v>329841</v>
      </c>
      <c r="I75" s="112">
        <v>1137638</v>
      </c>
      <c r="J75">
        <v>0.28993493536608306</v>
      </c>
    </row>
    <row r="76" spans="1:10" ht="12.75" x14ac:dyDescent="0.2">
      <c r="A76" s="79" t="s">
        <v>125</v>
      </c>
      <c r="B76" s="127">
        <v>831000</v>
      </c>
      <c r="C76" s="127">
        <v>638000</v>
      </c>
      <c r="D76" s="127">
        <v>193000</v>
      </c>
      <c r="E76" s="126">
        <v>0.23254111186238097</v>
      </c>
      <c r="F76" s="2"/>
      <c r="G76" s="35">
        <v>637906.79915866232</v>
      </c>
      <c r="H76" s="35">
        <v>193286.64848862623</v>
      </c>
      <c r="I76" s="112">
        <v>831193.44764728856</v>
      </c>
      <c r="J76">
        <v>0.23254111186238097</v>
      </c>
    </row>
    <row r="77" spans="1:10" ht="12.75" x14ac:dyDescent="0.2">
      <c r="A77" s="80" t="s">
        <v>126</v>
      </c>
      <c r="B77" s="128">
        <v>652000</v>
      </c>
      <c r="C77" s="128">
        <v>491000</v>
      </c>
      <c r="D77" s="128">
        <v>161000</v>
      </c>
      <c r="E77" s="129">
        <v>0.24635456638526476</v>
      </c>
      <c r="F77" s="2"/>
      <c r="G77" s="35">
        <v>491000</v>
      </c>
      <c r="H77" s="35">
        <v>160500</v>
      </c>
      <c r="I77" s="112">
        <v>651500</v>
      </c>
      <c r="J77">
        <v>0.24635456638526476</v>
      </c>
    </row>
    <row r="78" spans="1:10" ht="12.75" x14ac:dyDescent="0.2">
      <c r="A78" s="124" t="s">
        <v>149</v>
      </c>
      <c r="B78" s="138" t="s">
        <v>197</v>
      </c>
      <c r="C78" s="138"/>
      <c r="D78" s="138"/>
      <c r="E78" s="138"/>
      <c r="F78" s="125"/>
      <c r="G78" s="137" t="s">
        <v>198</v>
      </c>
      <c r="H78" s="137"/>
      <c r="I78" s="137"/>
      <c r="J78" s="137"/>
    </row>
    <row r="79" spans="1:10" ht="12.75" x14ac:dyDescent="0.2">
      <c r="B79" t="s">
        <v>102</v>
      </c>
      <c r="C79" t="s">
        <v>101</v>
      </c>
      <c r="D79" t="s">
        <v>5</v>
      </c>
      <c r="E79" t="s">
        <v>6</v>
      </c>
      <c r="F79" s="2"/>
    </row>
    <row r="80" spans="1:10" ht="12.75" x14ac:dyDescent="0.2">
      <c r="A80" s="101" t="s">
        <v>139</v>
      </c>
      <c r="B80" s="128">
        <v>4946000</v>
      </c>
      <c r="C80" s="128">
        <v>2073000</v>
      </c>
      <c r="D80" s="128">
        <v>2872000</v>
      </c>
      <c r="E80" s="129">
        <v>0.58077286394796879</v>
      </c>
      <c r="F80" s="2"/>
      <c r="G80" s="35">
        <v>2073446.7148731982</v>
      </c>
      <c r="H80" s="35">
        <v>2872432.3482031436</v>
      </c>
      <c r="I80" s="112">
        <v>4945879.0630763415</v>
      </c>
      <c r="J80">
        <v>0.58077286394796879</v>
      </c>
    </row>
    <row r="81" spans="1:10" ht="12.75" x14ac:dyDescent="0.2">
      <c r="A81" s="79" t="s">
        <v>103</v>
      </c>
      <c r="B81" s="128">
        <v>4763000</v>
      </c>
      <c r="C81" s="128">
        <v>1904000</v>
      </c>
      <c r="D81" s="128">
        <v>2859000</v>
      </c>
      <c r="E81" s="129">
        <v>0.600195875693464</v>
      </c>
      <c r="F81" s="2"/>
      <c r="G81" s="35">
        <v>1904357</v>
      </c>
      <c r="H81" s="35">
        <v>2858868</v>
      </c>
      <c r="I81" s="112">
        <v>4763225</v>
      </c>
      <c r="J81">
        <v>0.600195875693464</v>
      </c>
    </row>
    <row r="82" spans="1:10" ht="12.75" x14ac:dyDescent="0.2">
      <c r="A82" s="79" t="s">
        <v>104</v>
      </c>
      <c r="B82" s="128">
        <v>5452000</v>
      </c>
      <c r="C82" s="128">
        <v>2352000</v>
      </c>
      <c r="D82" s="128">
        <v>3100000</v>
      </c>
      <c r="E82" s="129">
        <v>0.56855758977504067</v>
      </c>
      <c r="F82" s="2"/>
      <c r="G82" s="35">
        <v>2352020.650828755</v>
      </c>
      <c r="H82" s="35">
        <v>3099507.9775283467</v>
      </c>
      <c r="I82" s="112">
        <v>5451528.6283571012</v>
      </c>
      <c r="J82">
        <v>0.56855758977504067</v>
      </c>
    </row>
    <row r="83" spans="1:10" ht="12.75" x14ac:dyDescent="0.2">
      <c r="A83" s="79" t="s">
        <v>105</v>
      </c>
      <c r="B83" s="128">
        <v>5425000</v>
      </c>
      <c r="C83" s="128">
        <v>2589000</v>
      </c>
      <c r="D83" s="128">
        <v>2836000</v>
      </c>
      <c r="E83" s="129">
        <v>0.52282986117816754</v>
      </c>
      <c r="F83" s="2"/>
      <c r="G83" s="35">
        <v>2588635.2793298014</v>
      </c>
      <c r="H83" s="35">
        <v>2836338.0555928936</v>
      </c>
      <c r="I83" s="112">
        <v>5424973.3349226955</v>
      </c>
      <c r="J83">
        <v>0.52282986117816754</v>
      </c>
    </row>
    <row r="84" spans="1:10" ht="12.75" x14ac:dyDescent="0.2">
      <c r="A84" s="79" t="s">
        <v>106</v>
      </c>
      <c r="B84" s="128">
        <v>5218000</v>
      </c>
      <c r="C84" s="128">
        <v>2921000</v>
      </c>
      <c r="D84" s="128">
        <v>2297000</v>
      </c>
      <c r="E84" s="129">
        <v>0.44018306913308924</v>
      </c>
      <c r="F84" s="2"/>
      <c r="G84" s="35">
        <v>2921202</v>
      </c>
      <c r="H84" s="35">
        <v>2296936</v>
      </c>
      <c r="I84" s="112">
        <v>5218138</v>
      </c>
      <c r="J84">
        <v>0.44018306913308924</v>
      </c>
    </row>
    <row r="85" spans="1:10" ht="12.75" x14ac:dyDescent="0.2">
      <c r="A85" s="79" t="s">
        <v>107</v>
      </c>
      <c r="B85" s="128">
        <v>4819000</v>
      </c>
      <c r="C85" s="128">
        <v>2984000</v>
      </c>
      <c r="D85" s="128">
        <v>1835000</v>
      </c>
      <c r="E85" s="129">
        <v>0.38074485927972734</v>
      </c>
      <c r="F85" s="2"/>
      <c r="G85" s="35">
        <v>2984254.7008798048</v>
      </c>
      <c r="H85" s="35">
        <v>1834848.9361263188</v>
      </c>
      <c r="I85" s="112">
        <v>4819103.6370061236</v>
      </c>
      <c r="J85">
        <v>0.38074485927972734</v>
      </c>
    </row>
    <row r="86" spans="1:10" ht="12.75" x14ac:dyDescent="0.2">
      <c r="A86" s="80" t="s">
        <v>108</v>
      </c>
      <c r="B86" s="128">
        <v>4014000</v>
      </c>
      <c r="C86" s="128">
        <v>2643000</v>
      </c>
      <c r="D86" s="128">
        <v>1371000</v>
      </c>
      <c r="E86" s="129">
        <v>0.34147253021053942</v>
      </c>
      <c r="F86" s="2"/>
      <c r="G86" s="35">
        <v>2643000</v>
      </c>
      <c r="H86" s="35">
        <v>1370500</v>
      </c>
      <c r="I86" s="112">
        <v>4013500</v>
      </c>
      <c r="J86">
        <v>0.34147253021053942</v>
      </c>
    </row>
    <row r="87" spans="1:10" ht="12.75" x14ac:dyDescent="0.2">
      <c r="A87" s="81" t="s">
        <v>140</v>
      </c>
      <c r="B87" s="128">
        <v>2992000</v>
      </c>
      <c r="C87" s="128">
        <v>1162000</v>
      </c>
      <c r="D87" s="128">
        <v>1830000</v>
      </c>
      <c r="E87" s="129">
        <v>0.61154670515048548</v>
      </c>
      <c r="F87" s="2"/>
      <c r="G87" s="35">
        <v>1162251.7424699403</v>
      </c>
      <c r="H87" s="35">
        <v>1829746.9299063424</v>
      </c>
      <c r="I87" s="112">
        <v>2991998.6723762825</v>
      </c>
      <c r="J87">
        <v>0.61154670515048548</v>
      </c>
    </row>
    <row r="88" spans="1:10" ht="12.75" x14ac:dyDescent="0.2">
      <c r="A88" s="79" t="s">
        <v>141</v>
      </c>
      <c r="B88" s="128">
        <v>2850000</v>
      </c>
      <c r="C88" s="128">
        <v>1167000</v>
      </c>
      <c r="D88" s="128">
        <v>1682000</v>
      </c>
      <c r="E88" s="129">
        <v>0.59034509377357502</v>
      </c>
      <c r="F88" s="2"/>
      <c r="G88" s="35">
        <v>1167496</v>
      </c>
      <c r="H88" s="35">
        <v>1682454</v>
      </c>
      <c r="I88" s="112">
        <v>2849950</v>
      </c>
      <c r="J88">
        <v>0.59034509377357502</v>
      </c>
    </row>
    <row r="89" spans="1:10" ht="12.75" x14ac:dyDescent="0.2">
      <c r="A89" s="79" t="s">
        <v>109</v>
      </c>
      <c r="B89" s="128">
        <v>3358000</v>
      </c>
      <c r="C89" s="128">
        <v>1627000</v>
      </c>
      <c r="D89" s="128">
        <v>1732000</v>
      </c>
      <c r="E89" s="129">
        <v>0.51566576630534278</v>
      </c>
      <c r="F89" s="2"/>
      <c r="G89" s="35">
        <v>1626607.04</v>
      </c>
      <c r="H89" s="35">
        <v>1731832.0849648383</v>
      </c>
      <c r="I89" s="112">
        <v>3358439.1249648384</v>
      </c>
      <c r="J89">
        <v>0.51566576630534278</v>
      </c>
    </row>
    <row r="90" spans="1:10" ht="12.75" x14ac:dyDescent="0.2">
      <c r="A90" s="79" t="s">
        <v>110</v>
      </c>
      <c r="B90" s="128">
        <v>3671000</v>
      </c>
      <c r="C90" s="128">
        <v>1854000</v>
      </c>
      <c r="D90" s="128">
        <v>1817000</v>
      </c>
      <c r="E90" s="129">
        <v>0.49487239674186773</v>
      </c>
      <c r="F90" s="2"/>
      <c r="G90" s="35">
        <v>1854402.04</v>
      </c>
      <c r="H90" s="35">
        <v>1816753.5809537738</v>
      </c>
      <c r="I90" s="112">
        <v>3671155.6209537741</v>
      </c>
      <c r="J90">
        <v>0.49487239674186773</v>
      </c>
    </row>
    <row r="91" spans="1:10" ht="12.75" x14ac:dyDescent="0.2">
      <c r="A91" s="79" t="s">
        <v>111</v>
      </c>
      <c r="B91" s="128">
        <v>3615000</v>
      </c>
      <c r="C91" s="128">
        <v>2087000</v>
      </c>
      <c r="D91" s="128">
        <v>1528000</v>
      </c>
      <c r="E91" s="129">
        <v>0.42269113215443971</v>
      </c>
      <c r="F91" s="2"/>
      <c r="G91" s="35">
        <v>2086876</v>
      </c>
      <c r="H91" s="35">
        <v>1527958.4780982544</v>
      </c>
      <c r="I91" s="112">
        <v>3614834.4780982547</v>
      </c>
      <c r="J91">
        <v>0.42269113215443971</v>
      </c>
    </row>
    <row r="92" spans="1:10" ht="12.75" x14ac:dyDescent="0.2">
      <c r="A92" s="79" t="s">
        <v>112</v>
      </c>
      <c r="B92" s="128">
        <v>3461000</v>
      </c>
      <c r="C92" s="128">
        <v>2246000</v>
      </c>
      <c r="D92" s="128">
        <v>1215000</v>
      </c>
      <c r="E92" s="129">
        <v>0.35092825343277795</v>
      </c>
      <c r="F92" s="2"/>
      <c r="G92" s="35">
        <v>2246451.34</v>
      </c>
      <c r="H92" s="35">
        <v>1214570.2679823511</v>
      </c>
      <c r="I92" s="112">
        <v>3461021.607982351</v>
      </c>
      <c r="J92">
        <v>0.35092825343277795</v>
      </c>
    </row>
    <row r="93" spans="1:10" ht="12.75" x14ac:dyDescent="0.2">
      <c r="A93" s="80" t="s">
        <v>113</v>
      </c>
      <c r="B93" s="128">
        <v>3051000</v>
      </c>
      <c r="C93" s="128">
        <v>2030000</v>
      </c>
      <c r="D93" s="128">
        <v>1022000</v>
      </c>
      <c r="E93" s="129">
        <v>0.33480825958702065</v>
      </c>
      <c r="F93" s="2"/>
      <c r="G93" s="35">
        <v>2029500</v>
      </c>
      <c r="H93" s="35">
        <v>1021500</v>
      </c>
      <c r="I93" s="112">
        <v>3051000</v>
      </c>
      <c r="J93">
        <v>0.33480825958702065</v>
      </c>
    </row>
    <row r="94" spans="1:10" ht="12.75" x14ac:dyDescent="0.2">
      <c r="A94" s="81" t="s">
        <v>142</v>
      </c>
      <c r="B94" s="128">
        <v>1012000</v>
      </c>
      <c r="C94" s="128">
        <v>405000</v>
      </c>
      <c r="D94" s="128">
        <v>607000</v>
      </c>
      <c r="E94" s="129">
        <v>0.59967693684719436</v>
      </c>
      <c r="F94" s="2"/>
      <c r="G94" s="35">
        <v>405254.45696649462</v>
      </c>
      <c r="H94" s="35">
        <v>607064.07840553974</v>
      </c>
      <c r="I94" s="112">
        <v>1012318.5353720344</v>
      </c>
      <c r="J94">
        <v>0.59967693684719436</v>
      </c>
    </row>
    <row r="95" spans="1:10" ht="12.75" x14ac:dyDescent="0.2">
      <c r="A95" s="79" t="s">
        <v>143</v>
      </c>
      <c r="B95" s="128">
        <v>904000</v>
      </c>
      <c r="C95" s="128">
        <v>289000</v>
      </c>
      <c r="D95" s="128">
        <v>615000</v>
      </c>
      <c r="E95" s="129">
        <v>0.68025355006585353</v>
      </c>
      <c r="F95" s="2"/>
      <c r="G95" s="35">
        <v>289140</v>
      </c>
      <c r="H95" s="35">
        <v>615139</v>
      </c>
      <c r="I95" s="112">
        <v>904279</v>
      </c>
      <c r="J95">
        <v>0.68025355006585353</v>
      </c>
    </row>
    <row r="96" spans="1:10" ht="12.75" x14ac:dyDescent="0.2">
      <c r="A96" s="79" t="s">
        <v>114</v>
      </c>
      <c r="B96" s="128">
        <v>953000</v>
      </c>
      <c r="C96" s="128">
        <v>283000</v>
      </c>
      <c r="D96" s="128">
        <v>670000</v>
      </c>
      <c r="E96" s="129">
        <v>0.70310750507068975</v>
      </c>
      <c r="F96" s="2"/>
      <c r="G96" s="35">
        <v>283024.85999999993</v>
      </c>
      <c r="H96" s="35">
        <v>670265.85914528498</v>
      </c>
      <c r="I96" s="112">
        <v>953290.71914528497</v>
      </c>
      <c r="J96">
        <v>0.70310750507068975</v>
      </c>
    </row>
    <row r="97" spans="1:10" ht="12.75" x14ac:dyDescent="0.2">
      <c r="A97" s="79" t="s">
        <v>115</v>
      </c>
      <c r="B97" s="128">
        <v>905000</v>
      </c>
      <c r="C97" s="128">
        <v>358000</v>
      </c>
      <c r="D97" s="128">
        <v>547000</v>
      </c>
      <c r="E97" s="129">
        <v>0.60427548444909895</v>
      </c>
      <c r="F97" s="2"/>
      <c r="G97" s="35">
        <v>357975.8959850379</v>
      </c>
      <c r="H97" s="35">
        <v>546632.94657476153</v>
      </c>
      <c r="I97" s="112">
        <v>904608.84255979944</v>
      </c>
      <c r="J97">
        <v>0.60427548444909895</v>
      </c>
    </row>
    <row r="98" spans="1:10" ht="12.75" x14ac:dyDescent="0.2">
      <c r="A98" s="79" t="s">
        <v>116</v>
      </c>
      <c r="B98" s="128">
        <v>737000</v>
      </c>
      <c r="C98" s="128">
        <v>383000</v>
      </c>
      <c r="D98" s="128">
        <v>354000</v>
      </c>
      <c r="E98" s="129">
        <v>0.48068904991598738</v>
      </c>
      <c r="F98" s="2"/>
      <c r="G98" s="35">
        <v>382881</v>
      </c>
      <c r="H98" s="35">
        <v>354405.59089136985</v>
      </c>
      <c r="I98" s="112">
        <v>737286.59089136985</v>
      </c>
      <c r="J98">
        <v>0.48068904991598738</v>
      </c>
    </row>
    <row r="99" spans="1:10" ht="12.75" x14ac:dyDescent="0.2">
      <c r="A99" s="79" t="s">
        <v>117</v>
      </c>
      <c r="B99" s="128">
        <v>763000</v>
      </c>
      <c r="C99" s="128">
        <v>362000</v>
      </c>
      <c r="D99" s="128">
        <v>401000</v>
      </c>
      <c r="E99" s="129">
        <v>0.52543161056828824</v>
      </c>
      <c r="F99" s="2"/>
      <c r="G99" s="35">
        <v>362239</v>
      </c>
      <c r="H99" s="35">
        <v>401062.99833532021</v>
      </c>
      <c r="I99" s="112">
        <v>763301.99833532027</v>
      </c>
      <c r="J99">
        <v>0.52543161056828824</v>
      </c>
    </row>
    <row r="100" spans="1:10" ht="12.75" x14ac:dyDescent="0.2">
      <c r="A100" s="80" t="s">
        <v>118</v>
      </c>
      <c r="B100" s="128">
        <v>595000</v>
      </c>
      <c r="C100" s="128">
        <v>325000</v>
      </c>
      <c r="D100" s="128">
        <v>270000</v>
      </c>
      <c r="E100" s="129">
        <v>0.45332211942809081</v>
      </c>
      <c r="F100" s="2"/>
      <c r="G100" s="35">
        <v>325000</v>
      </c>
      <c r="H100" s="35">
        <v>269500</v>
      </c>
      <c r="I100" s="112">
        <v>594500</v>
      </c>
      <c r="J100">
        <v>0.45332211942809081</v>
      </c>
    </row>
    <row r="101" spans="1:10" ht="12.75" x14ac:dyDescent="0.2">
      <c r="A101" s="81" t="s">
        <v>144</v>
      </c>
      <c r="B101" s="128">
        <v>420000</v>
      </c>
      <c r="C101" s="128">
        <v>244000</v>
      </c>
      <c r="D101" s="128">
        <v>176000</v>
      </c>
      <c r="E101" s="129">
        <v>0.41969560146524476</v>
      </c>
      <c r="F101" s="2"/>
      <c r="G101" s="35">
        <v>243637.98100345675</v>
      </c>
      <c r="H101" s="35">
        <v>176207.15823490269</v>
      </c>
      <c r="I101" s="112">
        <v>419845.13923835941</v>
      </c>
      <c r="J101">
        <v>0.41969560146524476</v>
      </c>
    </row>
    <row r="102" spans="1:10" x14ac:dyDescent="0.2">
      <c r="A102" s="79" t="s">
        <v>145</v>
      </c>
      <c r="B102" s="128">
        <v>361000</v>
      </c>
      <c r="C102" s="128">
        <v>150000</v>
      </c>
      <c r="D102" s="128">
        <v>210000</v>
      </c>
      <c r="E102" s="129">
        <v>0.58308967604435435</v>
      </c>
      <c r="G102" s="35">
        <v>150430</v>
      </c>
      <c r="H102" s="35">
        <v>210391</v>
      </c>
      <c r="I102" s="112">
        <v>360821</v>
      </c>
      <c r="J102">
        <v>0.58308967604435435</v>
      </c>
    </row>
    <row r="103" spans="1:10" x14ac:dyDescent="0.2">
      <c r="A103" s="80" t="s">
        <v>119</v>
      </c>
      <c r="B103" s="128">
        <v>444000</v>
      </c>
      <c r="C103" s="128">
        <v>128000</v>
      </c>
      <c r="D103" s="128">
        <v>316000</v>
      </c>
      <c r="E103" s="129">
        <v>0.71189643632771626</v>
      </c>
      <c r="G103" s="35">
        <v>127963.56811543797</v>
      </c>
      <c r="H103" s="35">
        <v>316194.65917048295</v>
      </c>
      <c r="I103" s="112">
        <v>444158.22728592093</v>
      </c>
      <c r="J103">
        <v>0.71189643632771626</v>
      </c>
    </row>
    <row r="104" spans="1:10" x14ac:dyDescent="0.2">
      <c r="A104" s="79" t="s">
        <v>148</v>
      </c>
      <c r="B104" s="128">
        <v>522000</v>
      </c>
      <c r="C104" s="128">
        <v>262000</v>
      </c>
      <c r="D104" s="128">
        <v>259000</v>
      </c>
      <c r="E104" s="129">
        <v>0.49723187633454013</v>
      </c>
      <c r="G104" s="35">
        <v>262302.53443330649</v>
      </c>
      <c r="H104" s="35">
        <v>259414.18165635888</v>
      </c>
      <c r="I104" s="112">
        <v>521716.71608966537</v>
      </c>
      <c r="J104">
        <v>0.49723187633454013</v>
      </c>
    </row>
    <row r="105" spans="1:10" x14ac:dyDescent="0.2">
      <c r="A105" s="79" t="s">
        <v>120</v>
      </c>
      <c r="B105" s="128">
        <v>648000</v>
      </c>
      <c r="C105" s="128">
        <v>297000</v>
      </c>
      <c r="D105" s="128">
        <v>351000</v>
      </c>
      <c r="E105" s="129">
        <v>0.54134145871099626</v>
      </c>
      <c r="G105" s="35">
        <v>297291</v>
      </c>
      <c r="H105" s="35">
        <v>350884</v>
      </c>
      <c r="I105" s="112">
        <v>648175</v>
      </c>
      <c r="J105">
        <v>0.54134145871099626</v>
      </c>
    </row>
    <row r="106" spans="1:10" x14ac:dyDescent="0.2">
      <c r="A106" s="80" t="s">
        <v>121</v>
      </c>
      <c r="B106" s="128">
        <v>696000</v>
      </c>
      <c r="C106" s="128">
        <v>314000</v>
      </c>
      <c r="D106" s="128">
        <v>381000</v>
      </c>
      <c r="E106" s="129">
        <v>0.54800625183945539</v>
      </c>
      <c r="G106" s="35">
        <v>314425.18271331722</v>
      </c>
      <c r="H106" s="35">
        <v>381215.37424774043</v>
      </c>
      <c r="I106" s="112">
        <v>695640.55696105771</v>
      </c>
      <c r="J106">
        <v>0.54800625183945539</v>
      </c>
    </row>
    <row r="107" spans="1:10" ht="12.75" x14ac:dyDescent="0.2">
      <c r="A107" s="81" t="s">
        <v>146</v>
      </c>
      <c r="B107" s="128">
        <v>942000</v>
      </c>
      <c r="C107" s="128">
        <v>506000</v>
      </c>
      <c r="D107" s="128">
        <v>436000</v>
      </c>
      <c r="E107" s="129">
        <v>0.46265822837470216</v>
      </c>
      <c r="F107" s="2"/>
      <c r="G107" s="35">
        <v>505940.51543676329</v>
      </c>
      <c r="H107" s="35">
        <v>435621.3398912616</v>
      </c>
      <c r="I107" s="112">
        <v>941561.85532802483</v>
      </c>
      <c r="J107">
        <v>0.46265822837470216</v>
      </c>
    </row>
    <row r="108" spans="1:10" ht="12.75" x14ac:dyDescent="0.2">
      <c r="A108" s="79" t="s">
        <v>147</v>
      </c>
      <c r="B108" s="128">
        <v>1009000</v>
      </c>
      <c r="C108" s="128">
        <v>448000</v>
      </c>
      <c r="D108" s="128">
        <v>561000</v>
      </c>
      <c r="E108" s="129">
        <v>0.55627078799123086</v>
      </c>
      <c r="F108" s="2"/>
      <c r="G108" s="35">
        <v>447721</v>
      </c>
      <c r="H108" s="35">
        <v>561275</v>
      </c>
      <c r="I108" s="112">
        <v>1008996</v>
      </c>
      <c r="J108">
        <v>0.55627078799123086</v>
      </c>
    </row>
    <row r="109" spans="1:10" ht="12.75" x14ac:dyDescent="0.2">
      <c r="A109" s="79" t="s">
        <v>122</v>
      </c>
      <c r="B109" s="128">
        <v>1140000</v>
      </c>
      <c r="C109" s="128">
        <v>442000</v>
      </c>
      <c r="D109" s="128">
        <v>697000</v>
      </c>
      <c r="E109" s="129">
        <v>0.61187118556103337</v>
      </c>
      <c r="F109" s="2"/>
      <c r="G109" s="35">
        <v>442388.75082875526</v>
      </c>
      <c r="H109" s="35">
        <v>697410.03341822326</v>
      </c>
      <c r="I109" s="112">
        <v>1139798.7842469786</v>
      </c>
      <c r="J109">
        <v>0.61187118556103337</v>
      </c>
    </row>
    <row r="110" spans="1:10" ht="12.75" x14ac:dyDescent="0.2">
      <c r="A110" s="79" t="s">
        <v>123</v>
      </c>
      <c r="B110" s="128">
        <v>849000</v>
      </c>
      <c r="C110" s="128">
        <v>376000</v>
      </c>
      <c r="D110" s="128">
        <v>473000</v>
      </c>
      <c r="E110" s="129">
        <v>0.5569319209767245</v>
      </c>
      <c r="F110" s="2"/>
      <c r="G110" s="35">
        <v>376257.34334476292</v>
      </c>
      <c r="H110" s="35">
        <v>472951.52806435793</v>
      </c>
      <c r="I110" s="112">
        <v>849208.87140912085</v>
      </c>
      <c r="J110">
        <v>0.5569319209767245</v>
      </c>
    </row>
    <row r="111" spans="1:10" ht="12.75" x14ac:dyDescent="0.2">
      <c r="A111" s="79" t="s">
        <v>124</v>
      </c>
      <c r="B111" s="128">
        <v>866000</v>
      </c>
      <c r="C111" s="128">
        <v>451000</v>
      </c>
      <c r="D111" s="128">
        <v>415000</v>
      </c>
      <c r="E111" s="129">
        <v>0.47870995306085923</v>
      </c>
      <c r="F111" s="2"/>
      <c r="G111" s="35">
        <v>451445</v>
      </c>
      <c r="H111" s="35">
        <v>414570</v>
      </c>
      <c r="I111" s="112">
        <v>866015</v>
      </c>
      <c r="J111">
        <v>0.47870995306085923</v>
      </c>
    </row>
    <row r="112" spans="1:10" ht="12.75" x14ac:dyDescent="0.2">
      <c r="A112" s="79" t="s">
        <v>125</v>
      </c>
      <c r="B112" s="128">
        <v>595000</v>
      </c>
      <c r="C112" s="128">
        <v>376000</v>
      </c>
      <c r="D112" s="128">
        <v>219000</v>
      </c>
      <c r="E112" s="129">
        <v>0.36856595463520697</v>
      </c>
      <c r="F112" s="2"/>
      <c r="G112" s="35">
        <v>375564.36087980482</v>
      </c>
      <c r="H112" s="35">
        <v>219215.66980864696</v>
      </c>
      <c r="I112" s="112">
        <v>594780.03068845184</v>
      </c>
      <c r="J112">
        <v>0.36856595463520697</v>
      </c>
    </row>
    <row r="113" spans="1:10" ht="12.75" x14ac:dyDescent="0.2">
      <c r="A113" s="80" t="s">
        <v>126</v>
      </c>
      <c r="B113" s="128">
        <v>368000</v>
      </c>
      <c r="C113" s="128">
        <v>289000</v>
      </c>
      <c r="D113" s="128">
        <v>80000</v>
      </c>
      <c r="E113" s="129">
        <v>0.21603260869565216</v>
      </c>
      <c r="F113" s="2"/>
      <c r="G113" s="35">
        <v>288500</v>
      </c>
      <c r="H113" s="35">
        <v>79500</v>
      </c>
      <c r="I113" s="112">
        <v>368000</v>
      </c>
      <c r="J113">
        <v>0.21603260869565216</v>
      </c>
    </row>
    <row r="114" spans="1:10" ht="12.75" x14ac:dyDescent="0.2">
      <c r="A114" s="124" t="s">
        <v>150</v>
      </c>
      <c r="B114" s="138" t="s">
        <v>197</v>
      </c>
      <c r="C114" s="138"/>
      <c r="D114" s="138"/>
      <c r="E114" s="138"/>
      <c r="F114" s="125"/>
      <c r="G114" s="137" t="s">
        <v>198</v>
      </c>
      <c r="H114" s="137"/>
      <c r="I114" s="137"/>
      <c r="J114" s="137"/>
    </row>
    <row r="115" spans="1:10" ht="12.75" x14ac:dyDescent="0.2">
      <c r="B115" t="s">
        <v>102</v>
      </c>
      <c r="C115" t="s">
        <v>101</v>
      </c>
      <c r="D115" t="s">
        <v>5</v>
      </c>
      <c r="E115" t="s">
        <v>6</v>
      </c>
      <c r="F115" s="2"/>
    </row>
    <row r="116" spans="1:10" ht="12.75" x14ac:dyDescent="0.2">
      <c r="A116" s="101" t="s">
        <v>139</v>
      </c>
      <c r="B116" s="128">
        <v>6190000</v>
      </c>
      <c r="C116" s="128">
        <v>1811000</v>
      </c>
      <c r="D116" s="128">
        <v>4378000</v>
      </c>
      <c r="E116" s="129">
        <v>0.70735025590663436</v>
      </c>
      <c r="F116" s="2"/>
      <c r="G116" s="35">
        <v>1811431.0051532751</v>
      </c>
      <c r="H116" s="35">
        <v>4378326.6888611922</v>
      </c>
      <c r="I116" s="112">
        <v>6189757.6940144673</v>
      </c>
      <c r="J116">
        <v>0.70735025590663436</v>
      </c>
    </row>
    <row r="117" spans="1:10" ht="12.75" x14ac:dyDescent="0.2">
      <c r="A117" s="79" t="s">
        <v>103</v>
      </c>
      <c r="B117" s="128">
        <v>6983000</v>
      </c>
      <c r="C117" s="128">
        <v>2188000</v>
      </c>
      <c r="D117" s="128">
        <v>4795000</v>
      </c>
      <c r="E117" s="129">
        <v>0.6866047931297834</v>
      </c>
      <c r="F117" s="2"/>
      <c r="G117" s="35">
        <v>2188424</v>
      </c>
      <c r="H117" s="35">
        <v>4794529</v>
      </c>
      <c r="I117" s="112">
        <v>6982953</v>
      </c>
      <c r="J117">
        <v>0.6866047931297834</v>
      </c>
    </row>
    <row r="118" spans="1:10" ht="12.75" x14ac:dyDescent="0.2">
      <c r="A118" s="79" t="s">
        <v>104</v>
      </c>
      <c r="B118" s="128">
        <v>6905000</v>
      </c>
      <c r="C118" s="128">
        <v>1749000</v>
      </c>
      <c r="D118" s="128">
        <v>5156000</v>
      </c>
      <c r="E118" s="129">
        <v>0.74665743777759808</v>
      </c>
      <c r="F118" s="2"/>
      <c r="G118" s="35">
        <v>1749406.3487342149</v>
      </c>
      <c r="H118" s="35">
        <v>5155893.4689824115</v>
      </c>
      <c r="I118" s="112">
        <v>6905299.8177166265</v>
      </c>
      <c r="J118">
        <v>0.74665743777759808</v>
      </c>
    </row>
    <row r="119" spans="1:10" ht="12.75" x14ac:dyDescent="0.2">
      <c r="A119" s="79" t="s">
        <v>105</v>
      </c>
      <c r="B119" s="128">
        <v>6589000</v>
      </c>
      <c r="C119" s="128">
        <v>1760000</v>
      </c>
      <c r="D119" s="128">
        <v>4829000</v>
      </c>
      <c r="E119" s="129">
        <v>0.73291086405819006</v>
      </c>
      <c r="F119" s="2"/>
      <c r="G119" s="35">
        <v>1759762.4733592931</v>
      </c>
      <c r="H119" s="35">
        <v>4828908.635085525</v>
      </c>
      <c r="I119" s="112">
        <v>6588671.1084448183</v>
      </c>
      <c r="J119">
        <v>0.73291086405819006</v>
      </c>
    </row>
    <row r="120" spans="1:10" ht="12.75" x14ac:dyDescent="0.2">
      <c r="A120" s="79" t="s">
        <v>106</v>
      </c>
      <c r="B120" s="128">
        <v>6251000</v>
      </c>
      <c r="C120" s="128">
        <v>2035000</v>
      </c>
      <c r="D120" s="128">
        <v>4216000</v>
      </c>
      <c r="E120" s="129">
        <v>0.67439343958072706</v>
      </c>
      <c r="F120" s="2"/>
      <c r="G120" s="35">
        <v>2035308</v>
      </c>
      <c r="H120" s="35">
        <v>4215512</v>
      </c>
      <c r="I120" s="112">
        <v>6250820</v>
      </c>
      <c r="J120">
        <v>0.67439343958072706</v>
      </c>
    </row>
    <row r="121" spans="1:10" ht="12.75" x14ac:dyDescent="0.2">
      <c r="A121" s="79" t="s">
        <v>107</v>
      </c>
      <c r="B121" s="128">
        <v>5118000</v>
      </c>
      <c r="C121" s="128">
        <v>1972000</v>
      </c>
      <c r="D121" s="128">
        <v>3146000</v>
      </c>
      <c r="E121" s="129">
        <v>0.6147186482963195</v>
      </c>
      <c r="F121" s="2"/>
      <c r="G121" s="35">
        <v>1971820.6297332165</v>
      </c>
      <c r="H121" s="35">
        <v>3146051.3384116157</v>
      </c>
      <c r="I121" s="112">
        <v>5117871.9681448322</v>
      </c>
      <c r="J121">
        <v>0.6147186482963195</v>
      </c>
    </row>
    <row r="122" spans="1:10" ht="12.75" x14ac:dyDescent="0.2">
      <c r="A122" s="80" t="s">
        <v>108</v>
      </c>
      <c r="B122" s="128">
        <v>4688000</v>
      </c>
      <c r="C122" s="128">
        <v>1708000</v>
      </c>
      <c r="D122" s="128">
        <v>2981000</v>
      </c>
      <c r="E122" s="129">
        <v>0.63577218430034133</v>
      </c>
      <c r="F122" s="2"/>
      <c r="G122" s="35">
        <v>1707500</v>
      </c>
      <c r="H122" s="35">
        <v>2980500</v>
      </c>
      <c r="I122" s="112">
        <v>4688000</v>
      </c>
      <c r="J122">
        <v>0.63577218430034133</v>
      </c>
    </row>
    <row r="123" spans="1:10" ht="12.75" x14ac:dyDescent="0.2">
      <c r="A123" s="81" t="s">
        <v>140</v>
      </c>
      <c r="B123" s="128">
        <v>4191000</v>
      </c>
      <c r="C123" s="128">
        <v>1145000</v>
      </c>
      <c r="D123" s="128">
        <v>3045000</v>
      </c>
      <c r="E123" s="129">
        <v>0.72669510638436852</v>
      </c>
      <c r="F123" s="2"/>
      <c r="G123" s="35">
        <v>1145331.6483959784</v>
      </c>
      <c r="H123" s="35">
        <v>3045342.1198049728</v>
      </c>
      <c r="I123" s="112">
        <v>4190673.7682009512</v>
      </c>
      <c r="J123">
        <v>0.72669510638436852</v>
      </c>
    </row>
    <row r="124" spans="1:10" ht="12.75" x14ac:dyDescent="0.2">
      <c r="A124" s="79" t="s">
        <v>141</v>
      </c>
      <c r="B124" s="128">
        <v>5095000</v>
      </c>
      <c r="C124" s="128">
        <v>1667000</v>
      </c>
      <c r="D124" s="128">
        <v>3427000</v>
      </c>
      <c r="E124" s="129">
        <v>0.67272548472311045</v>
      </c>
      <c r="F124" s="2"/>
      <c r="G124" s="35">
        <v>1667319</v>
      </c>
      <c r="H124" s="35">
        <v>3427239</v>
      </c>
      <c r="I124" s="112">
        <v>5094558</v>
      </c>
      <c r="J124">
        <v>0.67272548472311045</v>
      </c>
    </row>
    <row r="125" spans="1:10" ht="12.75" x14ac:dyDescent="0.2">
      <c r="A125" s="79" t="s">
        <v>109</v>
      </c>
      <c r="B125" s="128">
        <v>4653000</v>
      </c>
      <c r="C125" s="128">
        <v>1120000</v>
      </c>
      <c r="D125" s="128">
        <v>3533000</v>
      </c>
      <c r="E125" s="129">
        <v>0.75923372305789383</v>
      </c>
      <c r="F125" s="2"/>
      <c r="G125" s="35">
        <v>1120238</v>
      </c>
      <c r="H125" s="35">
        <v>3532564.7688419507</v>
      </c>
      <c r="I125" s="112">
        <v>4652802.7688419502</v>
      </c>
      <c r="J125">
        <v>0.75923372305789383</v>
      </c>
    </row>
    <row r="126" spans="1:10" ht="12.75" x14ac:dyDescent="0.2">
      <c r="A126" s="79" t="s">
        <v>110</v>
      </c>
      <c r="B126" s="128">
        <v>4760000</v>
      </c>
      <c r="C126" s="128">
        <v>1076000</v>
      </c>
      <c r="D126" s="128">
        <v>3684000</v>
      </c>
      <c r="E126" s="129">
        <v>0.77404069558931021</v>
      </c>
      <c r="F126" s="2"/>
      <c r="G126" s="35">
        <v>1075561.3082900001</v>
      </c>
      <c r="H126" s="35">
        <v>3684416.6492236499</v>
      </c>
      <c r="I126" s="112">
        <v>4759977.9575136499</v>
      </c>
      <c r="J126">
        <v>0.77404069558931021</v>
      </c>
    </row>
    <row r="127" spans="1:10" ht="12.75" x14ac:dyDescent="0.2">
      <c r="A127" s="79" t="s">
        <v>111</v>
      </c>
      <c r="B127" s="128">
        <v>4265000</v>
      </c>
      <c r="C127" s="128">
        <v>1286000</v>
      </c>
      <c r="D127" s="128">
        <v>2979000</v>
      </c>
      <c r="E127" s="129">
        <v>0.69842696341007704</v>
      </c>
      <c r="F127" s="2"/>
      <c r="G127" s="35">
        <v>1286141</v>
      </c>
      <c r="H127" s="35">
        <v>2978633.5121487319</v>
      </c>
      <c r="I127" s="112">
        <v>4264774.5121487323</v>
      </c>
      <c r="J127">
        <v>0.69842696341007704</v>
      </c>
    </row>
    <row r="128" spans="1:10" ht="12.75" x14ac:dyDescent="0.2">
      <c r="A128" s="79" t="s">
        <v>112</v>
      </c>
      <c r="B128" s="128">
        <v>3815000</v>
      </c>
      <c r="C128" s="128">
        <v>1307000</v>
      </c>
      <c r="D128" s="128">
        <v>2508000</v>
      </c>
      <c r="E128" s="129">
        <v>0.65745254884775595</v>
      </c>
      <c r="F128" s="2"/>
      <c r="G128" s="35">
        <v>1306713.67</v>
      </c>
      <c r="H128" s="35">
        <v>2507980.2230782919</v>
      </c>
      <c r="I128" s="112">
        <v>3814693.8930782918</v>
      </c>
      <c r="J128">
        <v>0.65745254884775595</v>
      </c>
    </row>
    <row r="129" spans="1:10" ht="12.75" x14ac:dyDescent="0.2">
      <c r="A129" s="80" t="s">
        <v>113</v>
      </c>
      <c r="B129" s="128">
        <v>3681000</v>
      </c>
      <c r="C129" s="128">
        <v>1177000</v>
      </c>
      <c r="D129" s="128">
        <v>2505000</v>
      </c>
      <c r="E129" s="129">
        <v>0.68038576473784296</v>
      </c>
      <c r="F129" s="2"/>
      <c r="G129" s="35">
        <v>1176500</v>
      </c>
      <c r="H129" s="35">
        <v>2504500</v>
      </c>
      <c r="I129" s="112">
        <v>3681000</v>
      </c>
      <c r="J129">
        <v>0.68038576473784296</v>
      </c>
    </row>
    <row r="130" spans="1:10" ht="12.75" x14ac:dyDescent="0.2">
      <c r="A130" s="81" t="s">
        <v>142</v>
      </c>
      <c r="B130" s="128">
        <v>1313000</v>
      </c>
      <c r="C130" s="128">
        <v>343000</v>
      </c>
      <c r="D130" s="128">
        <v>970000</v>
      </c>
      <c r="E130" s="129">
        <v>0.73855927495371521</v>
      </c>
      <c r="F130" s="2"/>
      <c r="G130" s="35">
        <v>343281.36739995517</v>
      </c>
      <c r="H130" s="35">
        <v>969755.71715977229</v>
      </c>
      <c r="I130" s="112">
        <v>1313037.0845597275</v>
      </c>
      <c r="J130">
        <v>0.73855927495371521</v>
      </c>
    </row>
    <row r="131" spans="1:10" ht="12.75" x14ac:dyDescent="0.2">
      <c r="A131" s="79" t="s">
        <v>143</v>
      </c>
      <c r="B131" s="128">
        <v>1453000</v>
      </c>
      <c r="C131" s="128">
        <v>292000</v>
      </c>
      <c r="D131" s="128">
        <v>1161000</v>
      </c>
      <c r="E131" s="129">
        <v>0.79892977463324999</v>
      </c>
      <c r="F131" s="2"/>
      <c r="G131" s="35">
        <v>292148</v>
      </c>
      <c r="H131" s="35">
        <v>1160817</v>
      </c>
      <c r="I131" s="112">
        <v>1452965</v>
      </c>
      <c r="J131">
        <v>0.79892977463324999</v>
      </c>
    </row>
    <row r="132" spans="1:10" ht="12.75" x14ac:dyDescent="0.2">
      <c r="A132" s="79" t="s">
        <v>114</v>
      </c>
      <c r="B132" s="128">
        <v>1774000</v>
      </c>
      <c r="C132" s="128">
        <v>414000</v>
      </c>
      <c r="D132" s="128">
        <v>1360000</v>
      </c>
      <c r="E132" s="129">
        <v>0.76651114450328062</v>
      </c>
      <c r="F132" s="2"/>
      <c r="G132" s="35">
        <v>414143.31</v>
      </c>
      <c r="H132" s="35">
        <v>1359574.3653852341</v>
      </c>
      <c r="I132" s="112">
        <v>1773717.6753852342</v>
      </c>
      <c r="J132">
        <v>0.76651114450328062</v>
      </c>
    </row>
    <row r="133" spans="1:10" ht="12.75" x14ac:dyDescent="0.2">
      <c r="A133" s="79" t="s">
        <v>115</v>
      </c>
      <c r="B133" s="128">
        <v>1455000</v>
      </c>
      <c r="C133" s="128">
        <v>460000</v>
      </c>
      <c r="D133" s="128">
        <v>995000</v>
      </c>
      <c r="E133" s="129">
        <v>0.68355560645842273</v>
      </c>
      <c r="F133" s="2"/>
      <c r="G133" s="35">
        <v>460493.96540099999</v>
      </c>
      <c r="H133" s="35">
        <v>994718.94024492102</v>
      </c>
      <c r="I133" s="112">
        <v>1455212.9056459209</v>
      </c>
      <c r="J133">
        <v>0.68355560645842273</v>
      </c>
    </row>
    <row r="134" spans="1:10" ht="12.75" x14ac:dyDescent="0.2">
      <c r="A134" s="79" t="s">
        <v>116</v>
      </c>
      <c r="B134" s="128">
        <v>1179000</v>
      </c>
      <c r="C134" s="128">
        <v>327000</v>
      </c>
      <c r="D134" s="128">
        <v>851000</v>
      </c>
      <c r="E134" s="129">
        <v>0.72221237316187747</v>
      </c>
      <c r="F134" s="2"/>
      <c r="G134" s="35">
        <v>327470</v>
      </c>
      <c r="H134" s="35">
        <v>851380.20195960463</v>
      </c>
      <c r="I134" s="112">
        <v>1178850.2019596046</v>
      </c>
      <c r="J134">
        <v>0.72221237316187747</v>
      </c>
    </row>
    <row r="135" spans="1:10" ht="12.75" x14ac:dyDescent="0.2">
      <c r="A135" s="79" t="s">
        <v>117</v>
      </c>
      <c r="B135" s="128">
        <v>781000</v>
      </c>
      <c r="C135" s="128">
        <v>277000</v>
      </c>
      <c r="D135" s="128">
        <v>504000</v>
      </c>
      <c r="E135" s="129">
        <v>0.64537400475800899</v>
      </c>
      <c r="F135" s="2"/>
      <c r="G135" s="35">
        <v>276893.12276706006</v>
      </c>
      <c r="H135" s="35">
        <v>503910.10791012901</v>
      </c>
      <c r="I135" s="112">
        <v>780803.23067718907</v>
      </c>
      <c r="J135">
        <v>0.64537400475800899</v>
      </c>
    </row>
    <row r="136" spans="1:10" ht="12.75" x14ac:dyDescent="0.2">
      <c r="A136" s="80" t="s">
        <v>118</v>
      </c>
      <c r="B136" s="128">
        <v>705000</v>
      </c>
      <c r="C136" s="128">
        <v>232000</v>
      </c>
      <c r="D136" s="128">
        <v>473000</v>
      </c>
      <c r="E136" s="129">
        <v>0.67092198581560281</v>
      </c>
      <c r="F136" s="2"/>
      <c r="G136" s="35">
        <v>232000</v>
      </c>
      <c r="H136" s="35">
        <v>473000</v>
      </c>
      <c r="I136" s="112">
        <v>705000</v>
      </c>
      <c r="J136">
        <v>0.67092198581560281</v>
      </c>
    </row>
    <row r="137" spans="1:10" ht="12.75" x14ac:dyDescent="0.2">
      <c r="A137" s="81" t="s">
        <v>144</v>
      </c>
      <c r="B137" s="128">
        <v>261000</v>
      </c>
      <c r="C137" s="128">
        <v>139000</v>
      </c>
      <c r="D137" s="128">
        <v>122000</v>
      </c>
      <c r="E137" s="129">
        <v>0.46659379935465373</v>
      </c>
      <c r="F137" s="2"/>
      <c r="G137" s="35">
        <v>139229.47834443679</v>
      </c>
      <c r="H137" s="35">
        <v>121790.13143135649</v>
      </c>
      <c r="I137" s="112">
        <v>261019.60977579327</v>
      </c>
      <c r="J137">
        <v>0.46659379935465373</v>
      </c>
    </row>
    <row r="138" spans="1:10" ht="12.75" x14ac:dyDescent="0.2">
      <c r="A138" s="79" t="s">
        <v>145</v>
      </c>
      <c r="B138" s="128">
        <v>157000</v>
      </c>
      <c r="C138" s="128">
        <v>86000</v>
      </c>
      <c r="D138" s="128">
        <v>71000</v>
      </c>
      <c r="E138" s="129">
        <v>0.45033880910035506</v>
      </c>
      <c r="F138" s="2"/>
      <c r="G138" s="35">
        <v>86227</v>
      </c>
      <c r="H138" s="35">
        <v>70646</v>
      </c>
      <c r="I138" s="112">
        <v>156873</v>
      </c>
      <c r="J138">
        <v>0.45033880910035506</v>
      </c>
    </row>
    <row r="139" spans="1:10" ht="12.75" x14ac:dyDescent="0.2">
      <c r="A139" s="80" t="s">
        <v>119</v>
      </c>
      <c r="B139" s="128">
        <v>207000</v>
      </c>
      <c r="C139" s="128">
        <v>96000</v>
      </c>
      <c r="D139" s="128">
        <v>111000</v>
      </c>
      <c r="E139" s="129">
        <v>0.53534710544198461</v>
      </c>
      <c r="F139" s="2"/>
      <c r="G139" s="35">
        <v>96082</v>
      </c>
      <c r="H139" s="35">
        <v>110700.31239987134</v>
      </c>
      <c r="I139" s="112">
        <v>206782.31239987136</v>
      </c>
      <c r="J139">
        <v>0.53534710544198461</v>
      </c>
    </row>
    <row r="140" spans="1:10" ht="12.75" x14ac:dyDescent="0.2">
      <c r="A140" s="79" t="s">
        <v>148</v>
      </c>
      <c r="B140" s="128">
        <v>425000</v>
      </c>
      <c r="C140" s="128">
        <v>184000</v>
      </c>
      <c r="D140" s="128">
        <v>241000</v>
      </c>
      <c r="E140" s="129">
        <v>0.56805470940181513</v>
      </c>
      <c r="F140" s="2"/>
      <c r="G140" s="35">
        <v>183588.51101290493</v>
      </c>
      <c r="H140" s="35">
        <v>241438.720465091</v>
      </c>
      <c r="I140" s="112">
        <v>425027.23147799593</v>
      </c>
      <c r="J140">
        <v>0.56805470940181513</v>
      </c>
    </row>
    <row r="141" spans="1:10" ht="12.75" x14ac:dyDescent="0.2">
      <c r="A141" s="79" t="s">
        <v>120</v>
      </c>
      <c r="B141" s="128">
        <v>279000</v>
      </c>
      <c r="C141" s="128">
        <v>143000</v>
      </c>
      <c r="D141" s="128">
        <v>136000</v>
      </c>
      <c r="E141" s="129">
        <v>0.48760935822829798</v>
      </c>
      <c r="F141" s="2"/>
      <c r="G141" s="35">
        <v>142730</v>
      </c>
      <c r="H141" s="35">
        <v>135827</v>
      </c>
      <c r="I141" s="112">
        <v>278557</v>
      </c>
      <c r="J141">
        <v>0.48760935822829798</v>
      </c>
    </row>
    <row r="142" spans="1:10" ht="12.75" x14ac:dyDescent="0.2">
      <c r="A142" s="80" t="s">
        <v>121</v>
      </c>
      <c r="B142" s="128">
        <v>272000</v>
      </c>
      <c r="C142" s="128">
        <v>119000</v>
      </c>
      <c r="D142" s="128">
        <v>153000</v>
      </c>
      <c r="E142" s="129">
        <v>0.56270469152221514</v>
      </c>
      <c r="F142" s="2"/>
      <c r="G142" s="35">
        <v>118943.03873421486</v>
      </c>
      <c r="H142" s="35">
        <v>153054.02235535617</v>
      </c>
      <c r="I142" s="112">
        <v>271997.06108957104</v>
      </c>
      <c r="J142">
        <v>0.56270469152221514</v>
      </c>
    </row>
    <row r="143" spans="1:10" ht="12.75" x14ac:dyDescent="0.2">
      <c r="A143" s="81" t="s">
        <v>146</v>
      </c>
      <c r="B143" s="128">
        <v>686000</v>
      </c>
      <c r="C143" s="128">
        <v>323000</v>
      </c>
      <c r="D143" s="128">
        <v>363000</v>
      </c>
      <c r="E143" s="129">
        <v>0.529451970411563</v>
      </c>
      <c r="F143" s="2"/>
      <c r="G143" s="35">
        <v>322817.98935734178</v>
      </c>
      <c r="H143" s="35">
        <v>363228.85189644748</v>
      </c>
      <c r="I143" s="112">
        <v>686046.84125378926</v>
      </c>
      <c r="J143">
        <v>0.529451970411563</v>
      </c>
    </row>
    <row r="144" spans="1:10" ht="12.75" x14ac:dyDescent="0.2">
      <c r="A144" s="79" t="s">
        <v>147</v>
      </c>
      <c r="B144" s="128">
        <v>435000</v>
      </c>
      <c r="C144" s="128">
        <v>229000</v>
      </c>
      <c r="D144" s="128">
        <v>206000</v>
      </c>
      <c r="E144" s="129">
        <v>0.47418305081631762</v>
      </c>
      <c r="F144" s="2"/>
      <c r="G144" s="35">
        <v>228957</v>
      </c>
      <c r="H144" s="35">
        <v>206474</v>
      </c>
      <c r="I144" s="112">
        <v>435431</v>
      </c>
      <c r="J144">
        <v>0.47418305081631762</v>
      </c>
    </row>
    <row r="145" spans="1:10" ht="12.75" x14ac:dyDescent="0.2">
      <c r="A145" s="79" t="s">
        <v>122</v>
      </c>
      <c r="B145" s="128">
        <v>479000</v>
      </c>
      <c r="C145" s="128">
        <v>215000</v>
      </c>
      <c r="D145" s="128">
        <v>264000</v>
      </c>
      <c r="E145" s="129">
        <v>0.55088909288830012</v>
      </c>
      <c r="F145" s="2"/>
      <c r="G145" s="35">
        <v>215025.03873421485</v>
      </c>
      <c r="H145" s="35">
        <v>263754.33475522755</v>
      </c>
      <c r="I145" s="112">
        <v>478779.3734894424</v>
      </c>
      <c r="J145">
        <v>0.55088909288830012</v>
      </c>
    </row>
    <row r="146" spans="1:10" ht="12.75" x14ac:dyDescent="0.2">
      <c r="A146" s="79" t="s">
        <v>123</v>
      </c>
      <c r="B146" s="128">
        <v>373000</v>
      </c>
      <c r="C146" s="128">
        <v>224000</v>
      </c>
      <c r="D146" s="128">
        <v>150000</v>
      </c>
      <c r="E146" s="129">
        <v>0.40101999371496772</v>
      </c>
      <c r="F146" s="2"/>
      <c r="G146" s="35">
        <v>223707.19966829321</v>
      </c>
      <c r="H146" s="35">
        <v>149773.04561695471</v>
      </c>
      <c r="I146" s="112">
        <v>373480.24528524792</v>
      </c>
      <c r="J146">
        <v>0.40101999371496772</v>
      </c>
    </row>
    <row r="147" spans="1:10" ht="12.75" x14ac:dyDescent="0.2">
      <c r="A147" s="79" t="s">
        <v>124</v>
      </c>
      <c r="B147" s="128">
        <v>807000</v>
      </c>
      <c r="C147" s="128">
        <v>422000</v>
      </c>
      <c r="D147" s="128">
        <v>386000</v>
      </c>
      <c r="E147" s="129">
        <v>0.47757858366668854</v>
      </c>
      <c r="F147" s="2"/>
      <c r="G147" s="35">
        <v>421697</v>
      </c>
      <c r="H147" s="35">
        <v>385500</v>
      </c>
      <c r="I147" s="112">
        <v>807197</v>
      </c>
      <c r="J147">
        <v>0.47757858366668854</v>
      </c>
    </row>
    <row r="148" spans="1:10" ht="12.75" x14ac:dyDescent="0.2">
      <c r="A148" s="79" t="s">
        <v>125</v>
      </c>
      <c r="B148" s="128">
        <v>522000</v>
      </c>
      <c r="C148" s="128">
        <v>388000</v>
      </c>
      <c r="D148" s="128">
        <v>134000</v>
      </c>
      <c r="E148" s="129">
        <v>0.25682899715438462</v>
      </c>
      <c r="F148" s="2"/>
      <c r="G148" s="35">
        <v>388213.83696615661</v>
      </c>
      <c r="H148" s="35">
        <v>134161.00742319485</v>
      </c>
      <c r="I148" s="112">
        <v>522374.84438935143</v>
      </c>
      <c r="J148">
        <v>0.25682899715438462</v>
      </c>
    </row>
    <row r="149" spans="1:10" ht="12.75" x14ac:dyDescent="0.2">
      <c r="A149" s="80" t="s">
        <v>126</v>
      </c>
      <c r="B149" s="128">
        <v>302000</v>
      </c>
      <c r="C149" s="128">
        <v>299000</v>
      </c>
      <c r="D149" s="128">
        <v>3000</v>
      </c>
      <c r="E149" s="129">
        <v>9.9337748344370865E-3</v>
      </c>
      <c r="F149" s="2"/>
      <c r="G149" s="35">
        <v>299000</v>
      </c>
      <c r="H149" s="35">
        <v>3000</v>
      </c>
      <c r="I149" s="112">
        <v>302000</v>
      </c>
      <c r="J149">
        <v>9.9337748344370865E-3</v>
      </c>
    </row>
    <row r="150" spans="1:10" ht="12.75" x14ac:dyDescent="0.2">
      <c r="F150" s="2"/>
    </row>
    <row r="151" spans="1:10" ht="12.75" x14ac:dyDescent="0.2">
      <c r="F151" s="2"/>
    </row>
    <row r="152" spans="1:10" ht="12.75" x14ac:dyDescent="0.2">
      <c r="F152" s="2"/>
    </row>
    <row r="153" spans="1:10" ht="12.75" x14ac:dyDescent="0.2">
      <c r="F153" s="2"/>
    </row>
    <row r="154" spans="1:10" ht="12.75" x14ac:dyDescent="0.2">
      <c r="F154" s="2"/>
    </row>
    <row r="155" spans="1:10" ht="12.75" x14ac:dyDescent="0.2">
      <c r="F155" s="2"/>
    </row>
    <row r="156" spans="1:10" ht="12.75" x14ac:dyDescent="0.2">
      <c r="F156" s="2"/>
    </row>
    <row r="157" spans="1:10" ht="12.75" x14ac:dyDescent="0.2">
      <c r="F157" s="2"/>
    </row>
    <row r="158" spans="1:10" ht="12.75" x14ac:dyDescent="0.2">
      <c r="F158" s="2"/>
    </row>
    <row r="159" spans="1:10" ht="12.75" x14ac:dyDescent="0.2">
      <c r="F159" s="2"/>
    </row>
    <row r="160" spans="1:10" ht="12.75" x14ac:dyDescent="0.2">
      <c r="F160" s="2"/>
    </row>
    <row r="161" spans="6:6" ht="12.75" x14ac:dyDescent="0.2">
      <c r="F161" s="2"/>
    </row>
    <row r="162" spans="6:6" ht="12.75" x14ac:dyDescent="0.2">
      <c r="F162" s="2"/>
    </row>
    <row r="163" spans="6:6" ht="12.75" x14ac:dyDescent="0.2">
      <c r="F163" s="2"/>
    </row>
    <row r="164" spans="6:6" ht="12.75" x14ac:dyDescent="0.2">
      <c r="F164" s="2"/>
    </row>
    <row r="165" spans="6:6" ht="12.75" x14ac:dyDescent="0.2">
      <c r="F165" s="2"/>
    </row>
    <row r="166" spans="6:6" ht="12.75" x14ac:dyDescent="0.2">
      <c r="F166" s="2"/>
    </row>
    <row r="167" spans="6:6" ht="12.75" x14ac:dyDescent="0.2">
      <c r="F167" s="2"/>
    </row>
    <row r="168" spans="6:6" ht="12.75" x14ac:dyDescent="0.2">
      <c r="F168" s="2"/>
    </row>
    <row r="169" spans="6:6" ht="12.75" x14ac:dyDescent="0.2">
      <c r="F169" s="2"/>
    </row>
    <row r="170" spans="6:6" ht="12.75" x14ac:dyDescent="0.2">
      <c r="F170" s="2"/>
    </row>
    <row r="171" spans="6:6" ht="12.75" x14ac:dyDescent="0.2">
      <c r="F171" s="2"/>
    </row>
    <row r="172" spans="6:6" ht="12.75" x14ac:dyDescent="0.2">
      <c r="F172" s="2"/>
    </row>
    <row r="173" spans="6:6" ht="12.75" x14ac:dyDescent="0.2">
      <c r="F173" s="2"/>
    </row>
    <row r="174" spans="6:6" ht="12.75" x14ac:dyDescent="0.2">
      <c r="F174" s="2"/>
    </row>
    <row r="175" spans="6:6" ht="12.75" x14ac:dyDescent="0.2">
      <c r="F175" s="2"/>
    </row>
    <row r="176" spans="6:6" ht="12.75" x14ac:dyDescent="0.2">
      <c r="F176" s="2"/>
    </row>
    <row r="177" spans="6:6" ht="12.75" x14ac:dyDescent="0.2">
      <c r="F177" s="2"/>
    </row>
    <row r="178" spans="6:6" ht="12.75" x14ac:dyDescent="0.2">
      <c r="F178" s="2"/>
    </row>
    <row r="179" spans="6:6" ht="12.75" x14ac:dyDescent="0.2">
      <c r="F179" s="2"/>
    </row>
    <row r="180" spans="6:6" ht="12.75" x14ac:dyDescent="0.2">
      <c r="F180" s="2"/>
    </row>
    <row r="181" spans="6:6" ht="12.75" x14ac:dyDescent="0.2">
      <c r="F181" s="2"/>
    </row>
    <row r="182" spans="6:6" ht="12.75" x14ac:dyDescent="0.2">
      <c r="F182" s="2"/>
    </row>
    <row r="183" spans="6:6" ht="12.75" x14ac:dyDescent="0.2">
      <c r="F183" s="2"/>
    </row>
    <row r="184" spans="6:6" ht="12.75" x14ac:dyDescent="0.2">
      <c r="F184" s="2"/>
    </row>
    <row r="185" spans="6:6" ht="12.75" x14ac:dyDescent="0.2">
      <c r="F185" s="2"/>
    </row>
    <row r="186" spans="6:6" ht="12.75" x14ac:dyDescent="0.2">
      <c r="F186" s="2"/>
    </row>
    <row r="187" spans="6:6" ht="12.75" x14ac:dyDescent="0.2">
      <c r="F187" s="2"/>
    </row>
    <row r="188" spans="6:6" ht="12.75" x14ac:dyDescent="0.2">
      <c r="F188" s="2"/>
    </row>
    <row r="189" spans="6:6" ht="12.75" x14ac:dyDescent="0.2">
      <c r="F189" s="2"/>
    </row>
    <row r="190" spans="6:6" ht="12.75" x14ac:dyDescent="0.2">
      <c r="F190" s="2"/>
    </row>
    <row r="191" spans="6:6" ht="12.75" x14ac:dyDescent="0.2">
      <c r="F191" s="2"/>
    </row>
    <row r="192" spans="6:6" ht="12.75" x14ac:dyDescent="0.2">
      <c r="F192" s="2"/>
    </row>
    <row r="193" spans="6:6" ht="12.75" x14ac:dyDescent="0.2">
      <c r="F193" s="2"/>
    </row>
    <row r="194" spans="6:6" ht="12.75" x14ac:dyDescent="0.2">
      <c r="F194" s="2"/>
    </row>
    <row r="195" spans="6:6" ht="12.75" x14ac:dyDescent="0.2">
      <c r="F195" s="2"/>
    </row>
    <row r="196" spans="6:6" ht="12.75" x14ac:dyDescent="0.2">
      <c r="F196" s="2"/>
    </row>
    <row r="197" spans="6:6" ht="12.75" x14ac:dyDescent="0.2">
      <c r="F197" s="2"/>
    </row>
    <row r="198" spans="6:6" ht="12.75" x14ac:dyDescent="0.2">
      <c r="F198" s="2"/>
    </row>
    <row r="199" spans="6:6" ht="12.75" x14ac:dyDescent="0.2">
      <c r="F199" s="2"/>
    </row>
    <row r="200" spans="6:6" ht="12.75" x14ac:dyDescent="0.2">
      <c r="F200" s="2"/>
    </row>
    <row r="201" spans="6:6" ht="12.75" x14ac:dyDescent="0.2">
      <c r="F201" s="2"/>
    </row>
  </sheetData>
  <mergeCells count="9">
    <mergeCell ref="B78:E78"/>
    <mergeCell ref="G78:J78"/>
    <mergeCell ref="B114:E114"/>
    <mergeCell ref="G114:J114"/>
    <mergeCell ref="M1:Q1"/>
    <mergeCell ref="G2:J2"/>
    <mergeCell ref="B2:E2"/>
    <mergeCell ref="B42:E42"/>
    <mergeCell ref="G42:J4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52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9" sqref="C19"/>
    </sheetView>
  </sheetViews>
  <sheetFormatPr defaultColWidth="12.1640625" defaultRowHeight="11.25" x14ac:dyDescent="0.2"/>
  <cols>
    <col min="1" max="1" width="33.6640625" bestFit="1" customWidth="1"/>
    <col min="2" max="2" width="12.1640625" bestFit="1" customWidth="1"/>
    <col min="3" max="4" width="11.83203125" bestFit="1" customWidth="1"/>
    <col min="5" max="5" width="13" bestFit="1" customWidth="1"/>
    <col min="6" max="6" width="13" style="73" customWidth="1"/>
    <col min="7" max="7" width="4.1640625" style="73" bestFit="1" customWidth="1"/>
    <col min="8" max="9" width="12.1640625" bestFit="1" customWidth="1"/>
    <col min="10" max="10" width="12.6640625" bestFit="1" customWidth="1"/>
    <col min="11" max="11" width="13" bestFit="1" customWidth="1"/>
    <col min="12" max="12" width="13" style="73" customWidth="1"/>
    <col min="13" max="13" width="13.83203125" bestFit="1" customWidth="1"/>
    <col min="14" max="14" width="4.1640625" style="73" bestFit="1" customWidth="1"/>
    <col min="15" max="15" width="2.6640625" customWidth="1"/>
    <col min="19" max="19" width="13.1640625" bestFit="1" customWidth="1"/>
    <col min="20" max="20" width="1.83203125" customWidth="1"/>
    <col min="21" max="21" width="19.1640625" customWidth="1"/>
    <col min="22" max="22" width="14.5" bestFit="1" customWidth="1"/>
    <col min="23" max="23" width="14" bestFit="1" customWidth="1"/>
    <col min="24" max="25" width="14.5" bestFit="1" customWidth="1"/>
    <col min="26" max="26" width="13.33203125" bestFit="1" customWidth="1"/>
    <col min="27" max="29" width="14.5" bestFit="1" customWidth="1"/>
    <col min="30" max="30" width="14" bestFit="1" customWidth="1"/>
    <col min="31" max="31" width="15.5" bestFit="1" customWidth="1"/>
    <col min="32" max="32" width="2.5" customWidth="1"/>
    <col min="33" max="33" width="14" bestFit="1" customWidth="1"/>
    <col min="34" max="35" width="15.5" bestFit="1" customWidth="1"/>
    <col min="36" max="36" width="12" bestFit="1" customWidth="1"/>
  </cols>
  <sheetData>
    <row r="1" spans="1:36" ht="12" x14ac:dyDescent="0.2">
      <c r="A1" s="48" t="s">
        <v>199</v>
      </c>
      <c r="B1" s="136" t="s">
        <v>53</v>
      </c>
      <c r="C1" s="136"/>
      <c r="D1" s="136"/>
      <c r="E1" s="136"/>
      <c r="F1" s="70"/>
      <c r="G1" s="70"/>
      <c r="H1" s="136" t="s">
        <v>54</v>
      </c>
      <c r="I1" s="136"/>
      <c r="J1" s="136"/>
      <c r="K1" s="136"/>
      <c r="L1" s="70"/>
      <c r="M1" s="48" t="s">
        <v>55</v>
      </c>
      <c r="N1" s="74"/>
      <c r="P1" s="136" t="s">
        <v>55</v>
      </c>
      <c r="Q1" s="136"/>
      <c r="R1" s="136"/>
      <c r="S1" s="136"/>
    </row>
    <row r="2" spans="1:36" ht="12" x14ac:dyDescent="0.2">
      <c r="A2" s="49"/>
      <c r="B2" s="50" t="s">
        <v>56</v>
      </c>
      <c r="C2" s="50" t="s">
        <v>57</v>
      </c>
      <c r="D2" s="50" t="s">
        <v>58</v>
      </c>
      <c r="E2" s="50" t="s">
        <v>59</v>
      </c>
      <c r="F2" s="71"/>
      <c r="G2" s="71"/>
      <c r="H2" s="50" t="s">
        <v>60</v>
      </c>
      <c r="I2" s="50" t="s">
        <v>57</v>
      </c>
      <c r="J2" s="50" t="s">
        <v>58</v>
      </c>
      <c r="K2" s="50" t="s">
        <v>59</v>
      </c>
      <c r="L2" s="71"/>
      <c r="M2" s="51" t="s">
        <v>61</v>
      </c>
      <c r="N2" s="75"/>
      <c r="P2" s="50" t="s">
        <v>56</v>
      </c>
      <c r="Q2" s="50" t="s">
        <v>57</v>
      </c>
      <c r="R2" s="50" t="s">
        <v>58</v>
      </c>
      <c r="S2" s="50" t="s">
        <v>59</v>
      </c>
    </row>
    <row r="3" spans="1:36" ht="24" x14ac:dyDescent="0.2">
      <c r="A3" s="82" t="s">
        <v>62</v>
      </c>
      <c r="B3" s="84">
        <f>B4+B5+B6+B7</f>
        <v>22500</v>
      </c>
      <c r="C3" s="84">
        <f>C4+C5+C6+C7</f>
        <v>257000</v>
      </c>
      <c r="D3" s="84">
        <f>D4+D5+D6+D7</f>
        <v>442100</v>
      </c>
      <c r="E3" s="84">
        <f>E4+E5+E6+E7</f>
        <v>721600</v>
      </c>
      <c r="F3" s="82"/>
      <c r="G3" s="82"/>
      <c r="H3" s="84">
        <f>H4+H5+H6+H7</f>
        <v>215500</v>
      </c>
      <c r="I3" s="84">
        <f>I4+I5+I6+I7</f>
        <v>744000</v>
      </c>
      <c r="J3" s="84">
        <f>J4+J5+J6+J7</f>
        <v>3030000</v>
      </c>
      <c r="K3" s="84">
        <f>K4+K5+K6+K7</f>
        <v>3989500</v>
      </c>
      <c r="L3" s="85"/>
      <c r="M3" s="84">
        <f>M4+M5+M6+M7</f>
        <v>4711100</v>
      </c>
      <c r="N3" s="76"/>
      <c r="P3" s="84">
        <f>P4+P5+P6+P7</f>
        <v>238000</v>
      </c>
      <c r="Q3" s="84">
        <f>Q4+Q5+Q6+Q7</f>
        <v>1001000</v>
      </c>
      <c r="R3" s="84">
        <f>R4+R5+R6+R7</f>
        <v>3472100</v>
      </c>
      <c r="S3" s="84">
        <f>S4+S5+S6+S7</f>
        <v>4711100</v>
      </c>
      <c r="V3" s="122" t="s">
        <v>92</v>
      </c>
      <c r="W3" s="122" t="s">
        <v>93</v>
      </c>
      <c r="X3" s="122" t="s">
        <v>94</v>
      </c>
      <c r="Y3" s="122" t="s">
        <v>95</v>
      </c>
      <c r="Z3" s="122" t="s">
        <v>96</v>
      </c>
      <c r="AA3" s="122" t="s">
        <v>97</v>
      </c>
      <c r="AB3" s="122" t="s">
        <v>56</v>
      </c>
      <c r="AC3" s="122" t="s">
        <v>57</v>
      </c>
      <c r="AD3" s="122" t="s">
        <v>58</v>
      </c>
      <c r="AE3" s="122" t="s">
        <v>59</v>
      </c>
      <c r="AF3" s="121"/>
      <c r="AG3" s="122" t="s">
        <v>130</v>
      </c>
      <c r="AH3" s="122" t="s">
        <v>131</v>
      </c>
      <c r="AI3" s="122" t="s">
        <v>129</v>
      </c>
      <c r="AJ3" s="122" t="s">
        <v>6</v>
      </c>
    </row>
    <row r="4" spans="1:36" ht="12.75" thickBot="1" x14ac:dyDescent="0.25">
      <c r="A4" s="52" t="s">
        <v>29</v>
      </c>
      <c r="B4" s="62">
        <v>0</v>
      </c>
      <c r="C4" s="62">
        <v>0</v>
      </c>
      <c r="D4" s="102">
        <v>0</v>
      </c>
      <c r="E4" s="63">
        <f>F4</f>
        <v>0</v>
      </c>
      <c r="F4" s="72">
        <f>SUM(B4:D4)</f>
        <v>0</v>
      </c>
      <c r="G4" s="86">
        <f>E4-F4</f>
        <v>0</v>
      </c>
      <c r="H4" s="62">
        <v>14500</v>
      </c>
      <c r="I4" s="62">
        <v>0</v>
      </c>
      <c r="J4" s="62">
        <v>550500</v>
      </c>
      <c r="K4" s="63">
        <f>L4</f>
        <v>565000</v>
      </c>
      <c r="L4" s="72">
        <f>SUM(H4:J4)</f>
        <v>565000</v>
      </c>
      <c r="M4" s="62">
        <f>E4+K4</f>
        <v>565000</v>
      </c>
      <c r="N4" s="77">
        <f>K4-L4</f>
        <v>0</v>
      </c>
      <c r="P4" s="62">
        <f t="shared" ref="P4:R7" si="0">B4+H4</f>
        <v>14500</v>
      </c>
      <c r="Q4" s="62">
        <f t="shared" si="0"/>
        <v>0</v>
      </c>
      <c r="R4" s="62">
        <f t="shared" si="0"/>
        <v>550500</v>
      </c>
      <c r="S4" s="62">
        <f>SUM(P4:R4)</f>
        <v>565000</v>
      </c>
      <c r="U4" s="12" t="s">
        <v>19</v>
      </c>
      <c r="V4" s="67">
        <f>B18</f>
        <v>118000</v>
      </c>
      <c r="W4" s="67">
        <f>H18</f>
        <v>370500</v>
      </c>
      <c r="X4" s="67">
        <f>C18</f>
        <v>301000</v>
      </c>
      <c r="Y4" s="67">
        <f>I18</f>
        <v>431500</v>
      </c>
      <c r="Z4" s="67">
        <f>D18</f>
        <v>23000</v>
      </c>
      <c r="AA4" s="67">
        <f>J18</f>
        <v>0</v>
      </c>
      <c r="AB4" s="67">
        <f>P18</f>
        <v>488500</v>
      </c>
      <c r="AC4" s="67">
        <f>Q18</f>
        <v>732500</v>
      </c>
      <c r="AD4" s="67">
        <f>R18</f>
        <v>23000</v>
      </c>
      <c r="AE4" s="67">
        <f>SUM(AB4:AD4)</f>
        <v>1244000</v>
      </c>
      <c r="AG4" s="67">
        <f t="shared" ref="AG4:AG18" si="1">V4+X4+Z4</f>
        <v>442000</v>
      </c>
      <c r="AH4" s="67">
        <f t="shared" ref="AH4:AH18" si="2">W4+Y4+AA4</f>
        <v>802000</v>
      </c>
      <c r="AI4" s="67">
        <f t="shared" ref="AI4:AI18" si="3">AG4+AH4</f>
        <v>1244000</v>
      </c>
      <c r="AJ4" s="110">
        <f>AH4/AI4</f>
        <v>0.64469453376205788</v>
      </c>
    </row>
    <row r="5" spans="1:36" ht="12.75" thickBot="1" x14ac:dyDescent="0.25">
      <c r="A5" s="52" t="s">
        <v>189</v>
      </c>
      <c r="B5" s="62">
        <v>11000</v>
      </c>
      <c r="C5" s="62">
        <v>79000</v>
      </c>
      <c r="D5" s="139">
        <v>306500</v>
      </c>
      <c r="E5" s="63">
        <f t="shared" ref="E5:E16" si="4">F5</f>
        <v>396500</v>
      </c>
      <c r="F5" s="72">
        <f t="shared" ref="F5:F41" si="5">SUM(B5:D5)</f>
        <v>396500</v>
      </c>
      <c r="G5" s="86">
        <f t="shared" ref="G5:G41" si="6">E5-F5</f>
        <v>0</v>
      </c>
      <c r="H5" s="62">
        <v>25500</v>
      </c>
      <c r="I5" s="62">
        <v>234000</v>
      </c>
      <c r="J5" s="62">
        <v>2026500</v>
      </c>
      <c r="K5" s="63">
        <f>L5</f>
        <v>2286000</v>
      </c>
      <c r="L5" s="72">
        <f t="shared" ref="L5:L41" si="7">SUM(H5:J5)</f>
        <v>2286000</v>
      </c>
      <c r="M5" s="62">
        <f>E5+K5</f>
        <v>2682500</v>
      </c>
      <c r="N5" s="77">
        <f t="shared" ref="N5:N43" si="8">K5-L5</f>
        <v>0</v>
      </c>
      <c r="P5" s="62">
        <f t="shared" si="0"/>
        <v>36500</v>
      </c>
      <c r="Q5" s="62">
        <f t="shared" si="0"/>
        <v>313000</v>
      </c>
      <c r="R5" s="62">
        <f t="shared" si="0"/>
        <v>2333000</v>
      </c>
      <c r="S5" s="62">
        <f>SUM(P5:R5)</f>
        <v>2682500</v>
      </c>
      <c r="U5" s="12" t="s">
        <v>20</v>
      </c>
      <c r="V5" s="67">
        <f>SUM(B27:B30)</f>
        <v>213000</v>
      </c>
      <c r="W5" s="67">
        <f>SUM(H27:H30)</f>
        <v>58500</v>
      </c>
      <c r="X5" s="67">
        <f>SUM(C27:C30)</f>
        <v>248500</v>
      </c>
      <c r="Y5" s="67">
        <f>SUM(I27:I30)</f>
        <v>31500</v>
      </c>
      <c r="Z5" s="67">
        <f>SUM(D27:D30)</f>
        <v>20500</v>
      </c>
      <c r="AA5" s="67">
        <f>SUM(J27:J30)</f>
        <v>1500</v>
      </c>
      <c r="AB5" s="67">
        <f>SUM(P27:P30)</f>
        <v>271500</v>
      </c>
      <c r="AC5" s="67">
        <f>SUM(Q27:Q30)</f>
        <v>280000</v>
      </c>
      <c r="AD5" s="67">
        <f>SUM(R27:R30)</f>
        <v>22000</v>
      </c>
      <c r="AE5" s="67">
        <f>SUM(S27:S30)</f>
        <v>573500</v>
      </c>
      <c r="AG5" s="67">
        <f t="shared" si="1"/>
        <v>482000</v>
      </c>
      <c r="AH5" s="67">
        <f t="shared" si="2"/>
        <v>91500</v>
      </c>
      <c r="AI5" s="67">
        <f t="shared" si="3"/>
        <v>573500</v>
      </c>
      <c r="AJ5" s="110">
        <f t="shared" ref="AJ5:AJ20" si="9">AH5/AI5</f>
        <v>0.15954664341761116</v>
      </c>
    </row>
    <row r="6" spans="1:36" ht="12.75" thickBot="1" x14ac:dyDescent="0.25">
      <c r="A6" s="52" t="s">
        <v>63</v>
      </c>
      <c r="B6" s="62">
        <v>11500</v>
      </c>
      <c r="C6" s="62">
        <v>178000</v>
      </c>
      <c r="D6" s="62">
        <v>135200</v>
      </c>
      <c r="E6" s="63">
        <f t="shared" si="4"/>
        <v>324700</v>
      </c>
      <c r="F6" s="72">
        <f t="shared" si="5"/>
        <v>324700</v>
      </c>
      <c r="G6" s="86">
        <f t="shared" si="6"/>
        <v>0</v>
      </c>
      <c r="H6" s="62">
        <v>175500</v>
      </c>
      <c r="I6" s="62">
        <v>491000</v>
      </c>
      <c r="J6" s="62">
        <v>453000</v>
      </c>
      <c r="K6" s="63">
        <f>L6</f>
        <v>1119500</v>
      </c>
      <c r="L6" s="72">
        <f t="shared" si="7"/>
        <v>1119500</v>
      </c>
      <c r="M6" s="62">
        <f>E6+K6</f>
        <v>1444200</v>
      </c>
      <c r="N6" s="77">
        <f t="shared" si="8"/>
        <v>0</v>
      </c>
      <c r="P6" s="62">
        <f t="shared" si="0"/>
        <v>187000</v>
      </c>
      <c r="Q6" s="62">
        <f t="shared" si="0"/>
        <v>669000</v>
      </c>
      <c r="R6" s="62">
        <f t="shared" si="0"/>
        <v>588200</v>
      </c>
      <c r="S6" s="62">
        <f>SUM(P6:R6)</f>
        <v>1444200</v>
      </c>
      <c r="U6" s="12" t="s">
        <v>21</v>
      </c>
      <c r="V6" s="67">
        <f>B32</f>
        <v>74500</v>
      </c>
      <c r="W6" s="67">
        <f>H32</f>
        <v>147000</v>
      </c>
      <c r="X6" s="67">
        <f>C32</f>
        <v>30000</v>
      </c>
      <c r="Y6" s="67">
        <f>I32</f>
        <v>59500</v>
      </c>
      <c r="Z6" s="67">
        <f>D32</f>
        <v>-1000</v>
      </c>
      <c r="AA6" s="67">
        <f>J32</f>
        <v>6000</v>
      </c>
      <c r="AB6" s="67">
        <f>P32</f>
        <v>221500</v>
      </c>
      <c r="AC6" s="67">
        <f>Q32</f>
        <v>89500</v>
      </c>
      <c r="AD6" s="67">
        <f>R32</f>
        <v>5000</v>
      </c>
      <c r="AE6" s="67">
        <f>S32</f>
        <v>316000</v>
      </c>
      <c r="AG6" s="67">
        <f t="shared" si="1"/>
        <v>103500</v>
      </c>
      <c r="AH6" s="67">
        <f t="shared" si="2"/>
        <v>212500</v>
      </c>
      <c r="AI6" s="67">
        <f t="shared" si="3"/>
        <v>316000</v>
      </c>
      <c r="AJ6" s="110">
        <f t="shared" si="9"/>
        <v>0.67246835443037978</v>
      </c>
    </row>
    <row r="7" spans="1:36" ht="12" thickBot="1" x14ac:dyDescent="0.25">
      <c r="A7" s="53" t="s">
        <v>64</v>
      </c>
      <c r="B7" s="64">
        <v>0</v>
      </c>
      <c r="C7" s="64">
        <v>0</v>
      </c>
      <c r="D7" s="64">
        <v>400</v>
      </c>
      <c r="E7" s="63">
        <f t="shared" si="4"/>
        <v>400</v>
      </c>
      <c r="F7" s="72">
        <f t="shared" si="5"/>
        <v>400</v>
      </c>
      <c r="G7" s="86">
        <f t="shared" si="6"/>
        <v>0</v>
      </c>
      <c r="H7" s="64">
        <v>0</v>
      </c>
      <c r="I7" s="64">
        <v>19000</v>
      </c>
      <c r="J7" s="64">
        <v>0</v>
      </c>
      <c r="K7" s="63">
        <f>L7</f>
        <v>19000</v>
      </c>
      <c r="L7" s="72">
        <f t="shared" si="7"/>
        <v>19000</v>
      </c>
      <c r="M7" s="62">
        <f>E7+K7</f>
        <v>19400</v>
      </c>
      <c r="N7" s="77">
        <f t="shared" si="8"/>
        <v>0</v>
      </c>
      <c r="P7" s="62">
        <f t="shared" si="0"/>
        <v>0</v>
      </c>
      <c r="Q7" s="62">
        <f t="shared" si="0"/>
        <v>19000</v>
      </c>
      <c r="R7" s="62">
        <f t="shared" si="0"/>
        <v>400</v>
      </c>
      <c r="S7" s="62">
        <f>SUM(P7:R7)</f>
        <v>19400</v>
      </c>
      <c r="U7" s="12" t="s">
        <v>22</v>
      </c>
      <c r="V7" s="67">
        <f>B9</f>
        <v>36500</v>
      </c>
      <c r="W7" s="67">
        <f>H9</f>
        <v>491500</v>
      </c>
      <c r="X7" s="67">
        <f>C9</f>
        <v>38500</v>
      </c>
      <c r="Y7" s="67">
        <f>I9</f>
        <v>520000</v>
      </c>
      <c r="Z7" s="67">
        <f>D9</f>
        <v>31800</v>
      </c>
      <c r="AA7" s="67">
        <f>J9</f>
        <v>433500</v>
      </c>
      <c r="AB7" s="67">
        <f>P9</f>
        <v>528000</v>
      </c>
      <c r="AC7" s="67">
        <f>Q9</f>
        <v>558500</v>
      </c>
      <c r="AD7" s="67">
        <f>R9</f>
        <v>465300</v>
      </c>
      <c r="AE7" s="67">
        <f>S9</f>
        <v>1551800</v>
      </c>
      <c r="AG7" s="67">
        <f t="shared" si="1"/>
        <v>106800</v>
      </c>
      <c r="AH7" s="67">
        <f t="shared" si="2"/>
        <v>1445000</v>
      </c>
      <c r="AI7" s="67">
        <f t="shared" si="3"/>
        <v>1551800</v>
      </c>
      <c r="AJ7" s="110">
        <f t="shared" si="9"/>
        <v>0.93117669802809644</v>
      </c>
    </row>
    <row r="8" spans="1:36" ht="12.75" thickBot="1" x14ac:dyDescent="0.25">
      <c r="A8" s="61" t="s">
        <v>65</v>
      </c>
      <c r="B8" s="65">
        <f>SUM(B9:B11)</f>
        <v>45000</v>
      </c>
      <c r="C8" s="65">
        <f>SUM(C9:C11)</f>
        <v>48200</v>
      </c>
      <c r="D8" s="65">
        <f>SUM(D9:D11)</f>
        <v>40300</v>
      </c>
      <c r="E8" s="65">
        <f>SUM(E9:E11)</f>
        <v>133500</v>
      </c>
      <c r="F8" s="72">
        <f t="shared" si="5"/>
        <v>133500</v>
      </c>
      <c r="G8" s="86"/>
      <c r="H8" s="65">
        <f>SUM(H9:H11)</f>
        <v>547000</v>
      </c>
      <c r="I8" s="65">
        <f>SUM(I9:I11)</f>
        <v>614000</v>
      </c>
      <c r="J8" s="65">
        <f>SUM(J9:J11)</f>
        <v>506500</v>
      </c>
      <c r="K8" s="65">
        <f>SUM(K9:K11)</f>
        <v>1667500</v>
      </c>
      <c r="L8" s="72">
        <f t="shared" si="7"/>
        <v>1667500</v>
      </c>
      <c r="M8" s="65">
        <f>SUM(M9:M11)</f>
        <v>1801000</v>
      </c>
      <c r="N8" s="77"/>
      <c r="P8" s="65">
        <f>SUM(P9:P11)</f>
        <v>592000</v>
      </c>
      <c r="Q8" s="65">
        <f>SUM(Q9:Q11)</f>
        <v>662200</v>
      </c>
      <c r="R8" s="65">
        <f>SUM(R9:R11)</f>
        <v>546800</v>
      </c>
      <c r="S8" s="65">
        <f>SUM(S9:S11)</f>
        <v>1801000</v>
      </c>
      <c r="U8" s="12" t="s">
        <v>23</v>
      </c>
      <c r="V8" s="67">
        <f>B10+B11</f>
        <v>8500</v>
      </c>
      <c r="W8" s="67">
        <f>H10+H11</f>
        <v>55500</v>
      </c>
      <c r="X8" s="67">
        <f>C10+C11</f>
        <v>9700</v>
      </c>
      <c r="Y8" s="67">
        <f>I10+I11</f>
        <v>94000</v>
      </c>
      <c r="Z8" s="67">
        <f>D10+D11</f>
        <v>8500</v>
      </c>
      <c r="AA8" s="67">
        <f>J10+J11</f>
        <v>73000</v>
      </c>
      <c r="AB8" s="67">
        <f>P10+P11</f>
        <v>64000</v>
      </c>
      <c r="AC8" s="67">
        <f>Q10+Q11</f>
        <v>103700</v>
      </c>
      <c r="AD8" s="67">
        <f>R10+R11</f>
        <v>81500</v>
      </c>
      <c r="AE8" s="67">
        <f>S10+S11</f>
        <v>249200</v>
      </c>
      <c r="AG8" s="67">
        <f t="shared" si="1"/>
        <v>26700</v>
      </c>
      <c r="AH8" s="67">
        <f t="shared" si="2"/>
        <v>222500</v>
      </c>
      <c r="AI8" s="67">
        <f t="shared" si="3"/>
        <v>249200</v>
      </c>
      <c r="AJ8" s="110">
        <f t="shared" si="9"/>
        <v>0.8928571428571429</v>
      </c>
    </row>
    <row r="9" spans="1:36" ht="12.75" thickBot="1" x14ac:dyDescent="0.25">
      <c r="A9" s="54" t="s">
        <v>66</v>
      </c>
      <c r="B9" s="62">
        <v>36500</v>
      </c>
      <c r="C9" s="62">
        <v>38500</v>
      </c>
      <c r="D9" s="62">
        <v>31800</v>
      </c>
      <c r="E9" s="63">
        <f t="shared" si="4"/>
        <v>106800</v>
      </c>
      <c r="F9" s="72">
        <f t="shared" si="5"/>
        <v>106800</v>
      </c>
      <c r="G9" s="86">
        <f t="shared" si="6"/>
        <v>0</v>
      </c>
      <c r="H9" s="62">
        <v>491500</v>
      </c>
      <c r="I9" s="62">
        <v>520000</v>
      </c>
      <c r="J9" s="62">
        <v>433500</v>
      </c>
      <c r="K9" s="63">
        <f>L9</f>
        <v>1445000</v>
      </c>
      <c r="L9" s="72">
        <f t="shared" si="7"/>
        <v>1445000</v>
      </c>
      <c r="M9" s="62">
        <f>E9+K9</f>
        <v>1551800</v>
      </c>
      <c r="N9" s="77">
        <f>K9-L9</f>
        <v>0</v>
      </c>
      <c r="P9" s="62">
        <f t="shared" ref="P9:R11" si="10">B9+H9</f>
        <v>528000</v>
      </c>
      <c r="Q9" s="62">
        <f t="shared" si="10"/>
        <v>558500</v>
      </c>
      <c r="R9" s="62">
        <f t="shared" si="10"/>
        <v>465300</v>
      </c>
      <c r="S9" s="62">
        <f>SUM(P9:R9)</f>
        <v>1551800</v>
      </c>
      <c r="U9" s="12" t="s">
        <v>24</v>
      </c>
      <c r="V9" s="67">
        <f>B14</f>
        <v>342500</v>
      </c>
      <c r="W9" s="67">
        <f>H14</f>
        <v>727500</v>
      </c>
      <c r="X9" s="67">
        <f>C14</f>
        <v>119500</v>
      </c>
      <c r="Y9" s="67">
        <f>I14</f>
        <v>365000</v>
      </c>
      <c r="Z9" s="67">
        <f>D14</f>
        <v>123400</v>
      </c>
      <c r="AA9" s="67">
        <f>J14</f>
        <v>77000</v>
      </c>
      <c r="AB9" s="67">
        <f>P14</f>
        <v>1070000</v>
      </c>
      <c r="AC9" s="67">
        <f>Q14</f>
        <v>484500</v>
      </c>
      <c r="AD9" s="67">
        <f>R14</f>
        <v>200400</v>
      </c>
      <c r="AE9" s="67">
        <f>S14</f>
        <v>1754900</v>
      </c>
      <c r="AG9" s="67">
        <f t="shared" si="1"/>
        <v>585400</v>
      </c>
      <c r="AH9" s="67">
        <f t="shared" si="2"/>
        <v>1169500</v>
      </c>
      <c r="AI9" s="67">
        <f t="shared" si="3"/>
        <v>1754900</v>
      </c>
      <c r="AJ9" s="110">
        <f t="shared" si="9"/>
        <v>0.66641973901646823</v>
      </c>
    </row>
    <row r="10" spans="1:36" ht="12.75" thickBot="1" x14ac:dyDescent="0.25">
      <c r="A10" s="54" t="s">
        <v>67</v>
      </c>
      <c r="B10" s="62">
        <v>7500</v>
      </c>
      <c r="C10" s="62">
        <v>8700</v>
      </c>
      <c r="D10" s="62">
        <v>7500</v>
      </c>
      <c r="E10" s="63">
        <f t="shared" si="4"/>
        <v>23700</v>
      </c>
      <c r="F10" s="72">
        <f t="shared" si="5"/>
        <v>23700</v>
      </c>
      <c r="G10" s="86">
        <f t="shared" si="6"/>
        <v>0</v>
      </c>
      <c r="H10" s="62">
        <v>24000</v>
      </c>
      <c r="I10" s="62">
        <v>41000</v>
      </c>
      <c r="J10" s="62">
        <v>46500</v>
      </c>
      <c r="K10" s="63">
        <f>L10</f>
        <v>111500</v>
      </c>
      <c r="L10" s="72">
        <f t="shared" si="7"/>
        <v>111500</v>
      </c>
      <c r="M10" s="62">
        <f>E10+K10</f>
        <v>135200</v>
      </c>
      <c r="N10" s="77">
        <f t="shared" si="8"/>
        <v>0</v>
      </c>
      <c r="P10" s="62">
        <f t="shared" si="10"/>
        <v>31500</v>
      </c>
      <c r="Q10" s="62">
        <f t="shared" si="10"/>
        <v>49700</v>
      </c>
      <c r="R10" s="62">
        <f t="shared" si="10"/>
        <v>54000</v>
      </c>
      <c r="S10" s="62">
        <f>SUM(P10:R10)</f>
        <v>135200</v>
      </c>
      <c r="U10" s="12" t="s">
        <v>25</v>
      </c>
      <c r="V10" s="67">
        <f>B13</f>
        <v>724000</v>
      </c>
      <c r="W10" s="67">
        <f>H13</f>
        <v>188000</v>
      </c>
      <c r="X10" s="67">
        <f>C13</f>
        <v>198500</v>
      </c>
      <c r="Y10" s="67">
        <f>I13</f>
        <v>119000</v>
      </c>
      <c r="Z10" s="67">
        <f>D13</f>
        <v>0</v>
      </c>
      <c r="AA10" s="67">
        <f>J13</f>
        <v>0</v>
      </c>
      <c r="AB10" s="67">
        <f>P13</f>
        <v>912000</v>
      </c>
      <c r="AC10" s="67">
        <f>Q13</f>
        <v>317500</v>
      </c>
      <c r="AD10" s="67">
        <f>R13</f>
        <v>0</v>
      </c>
      <c r="AE10" s="67">
        <f>S13</f>
        <v>1229500</v>
      </c>
      <c r="AG10" s="67">
        <f t="shared" si="1"/>
        <v>922500</v>
      </c>
      <c r="AH10" s="67">
        <f t="shared" si="2"/>
        <v>307000</v>
      </c>
      <c r="AI10" s="67">
        <f t="shared" si="3"/>
        <v>1229500</v>
      </c>
      <c r="AJ10" s="110">
        <f t="shared" si="9"/>
        <v>0.24969499796665312</v>
      </c>
    </row>
    <row r="11" spans="1:36" ht="12" thickBot="1" x14ac:dyDescent="0.25">
      <c r="A11" s="55" t="s">
        <v>68</v>
      </c>
      <c r="B11" s="64">
        <v>1000</v>
      </c>
      <c r="C11" s="64">
        <v>1000</v>
      </c>
      <c r="D11" s="64">
        <v>1000</v>
      </c>
      <c r="E11" s="63">
        <f t="shared" si="4"/>
        <v>3000</v>
      </c>
      <c r="F11" s="72">
        <f t="shared" si="5"/>
        <v>3000</v>
      </c>
      <c r="G11" s="86">
        <f t="shared" si="6"/>
        <v>0</v>
      </c>
      <c r="H11" s="64">
        <v>31500</v>
      </c>
      <c r="I11" s="64">
        <v>53000</v>
      </c>
      <c r="J11" s="64">
        <v>26500</v>
      </c>
      <c r="K11" s="63">
        <f>L11</f>
        <v>111000</v>
      </c>
      <c r="L11" s="72">
        <f t="shared" si="7"/>
        <v>111000</v>
      </c>
      <c r="M11" s="62">
        <f>E11+K11</f>
        <v>114000</v>
      </c>
      <c r="N11" s="77">
        <f t="shared" si="8"/>
        <v>0</v>
      </c>
      <c r="P11" s="62">
        <f t="shared" si="10"/>
        <v>32500</v>
      </c>
      <c r="Q11" s="62">
        <f t="shared" si="10"/>
        <v>54000</v>
      </c>
      <c r="R11" s="62">
        <f t="shared" si="10"/>
        <v>27500</v>
      </c>
      <c r="S11" s="62">
        <f>SUM(P11:R11)</f>
        <v>114000</v>
      </c>
      <c r="U11" s="12" t="s">
        <v>26</v>
      </c>
      <c r="V11" s="67">
        <f>B15</f>
        <v>29500</v>
      </c>
      <c r="W11" s="67">
        <f>H15</f>
        <v>8000</v>
      </c>
      <c r="X11" s="67">
        <f>C15</f>
        <v>293500</v>
      </c>
      <c r="Y11" s="67">
        <f>I15</f>
        <v>224500</v>
      </c>
      <c r="Z11" s="67">
        <f>D15</f>
        <v>147600</v>
      </c>
      <c r="AA11" s="67">
        <f>J15</f>
        <v>95500</v>
      </c>
      <c r="AB11" s="67">
        <f>P15</f>
        <v>37500</v>
      </c>
      <c r="AC11" s="67">
        <f>Q15</f>
        <v>518000</v>
      </c>
      <c r="AD11" s="67">
        <f>R15</f>
        <v>243100</v>
      </c>
      <c r="AE11" s="67">
        <f>S15</f>
        <v>798600</v>
      </c>
      <c r="AG11" s="67">
        <f t="shared" si="1"/>
        <v>470600</v>
      </c>
      <c r="AH11" s="67">
        <f t="shared" si="2"/>
        <v>328000</v>
      </c>
      <c r="AI11" s="67">
        <f t="shared" si="3"/>
        <v>798600</v>
      </c>
      <c r="AJ11" s="110">
        <f t="shared" si="9"/>
        <v>0.41071875782619582</v>
      </c>
    </row>
    <row r="12" spans="1:36" ht="12.75" thickBot="1" x14ac:dyDescent="0.25">
      <c r="A12" s="61" t="s">
        <v>69</v>
      </c>
      <c r="B12" s="65">
        <f>SUM(B13:B17)</f>
        <v>1264000</v>
      </c>
      <c r="C12" s="65">
        <f>SUM(C13:C17)</f>
        <v>593500</v>
      </c>
      <c r="D12" s="65">
        <f>SUM(D13:D17)</f>
        <v>278000</v>
      </c>
      <c r="E12" s="65">
        <f>SUM(E13:E17)</f>
        <v>2135500</v>
      </c>
      <c r="F12" s="72">
        <f t="shared" si="5"/>
        <v>2135500</v>
      </c>
      <c r="G12" s="86"/>
      <c r="H12" s="65">
        <f>SUM(H13:H17)</f>
        <v>1512500</v>
      </c>
      <c r="I12" s="65">
        <f>SUM(I13:I17)</f>
        <v>874000</v>
      </c>
      <c r="J12" s="65">
        <f>SUM(J13:J17)</f>
        <v>172500</v>
      </c>
      <c r="K12" s="65">
        <f>SUM(K13:K17)</f>
        <v>2559000</v>
      </c>
      <c r="L12" s="72">
        <f t="shared" si="7"/>
        <v>2559000</v>
      </c>
      <c r="M12" s="65">
        <f>SUM(M13:M17)</f>
        <v>4694500</v>
      </c>
      <c r="N12" s="77"/>
      <c r="P12" s="65">
        <f>SUM(P13:P17)</f>
        <v>2776500</v>
      </c>
      <c r="Q12" s="65">
        <f>SUM(Q13:Q17)</f>
        <v>1467500</v>
      </c>
      <c r="R12" s="65">
        <f>SUM(R13:R17)</f>
        <v>450500</v>
      </c>
      <c r="S12" s="65">
        <f>SUM(S13:S17)</f>
        <v>4694500</v>
      </c>
      <c r="U12" s="12" t="s">
        <v>27</v>
      </c>
      <c r="V12" s="67">
        <f>B16+B17</f>
        <v>168000</v>
      </c>
      <c r="W12" s="67">
        <f>H16+H17</f>
        <v>589000</v>
      </c>
      <c r="X12" s="67">
        <f>C16+C17</f>
        <v>-18000</v>
      </c>
      <c r="Y12" s="67">
        <f>I16+I17</f>
        <v>165500</v>
      </c>
      <c r="Z12" s="67">
        <f>D16+D17</f>
        <v>7000</v>
      </c>
      <c r="AA12" s="67">
        <f>J16+J17</f>
        <v>0</v>
      </c>
      <c r="AB12" s="67">
        <f>P16+P17</f>
        <v>757000</v>
      </c>
      <c r="AC12" s="67">
        <f>Q16+Q17</f>
        <v>147500</v>
      </c>
      <c r="AD12" s="67">
        <f>R16+R17</f>
        <v>7000</v>
      </c>
      <c r="AE12" s="67">
        <f>S16+S17</f>
        <v>911500</v>
      </c>
      <c r="AG12" s="67">
        <f t="shared" si="1"/>
        <v>157000</v>
      </c>
      <c r="AH12" s="67">
        <f t="shared" si="2"/>
        <v>754500</v>
      </c>
      <c r="AI12" s="67">
        <f t="shared" si="3"/>
        <v>911500</v>
      </c>
      <c r="AJ12" s="110">
        <f t="shared" si="9"/>
        <v>0.827756445419638</v>
      </c>
    </row>
    <row r="13" spans="1:36" ht="12.75" thickBot="1" x14ac:dyDescent="0.25">
      <c r="A13" s="54" t="s">
        <v>70</v>
      </c>
      <c r="B13" s="62">
        <v>724000</v>
      </c>
      <c r="C13" s="62">
        <v>198500</v>
      </c>
      <c r="D13" s="62">
        <v>0</v>
      </c>
      <c r="E13" s="63">
        <f t="shared" si="4"/>
        <v>922500</v>
      </c>
      <c r="F13" s="72">
        <f t="shared" si="5"/>
        <v>922500</v>
      </c>
      <c r="G13" s="86">
        <f t="shared" si="6"/>
        <v>0</v>
      </c>
      <c r="H13" s="62">
        <v>188000</v>
      </c>
      <c r="I13" s="62">
        <v>119000</v>
      </c>
      <c r="J13" s="62">
        <v>0</v>
      </c>
      <c r="K13" s="63">
        <f>L13</f>
        <v>307000</v>
      </c>
      <c r="L13" s="72">
        <f t="shared" si="7"/>
        <v>307000</v>
      </c>
      <c r="M13" s="62">
        <f>E13+K13</f>
        <v>1229500</v>
      </c>
      <c r="N13" s="77">
        <f t="shared" si="8"/>
        <v>0</v>
      </c>
      <c r="P13" s="62">
        <f t="shared" ref="P13:R17" si="11">B13+H13</f>
        <v>912000</v>
      </c>
      <c r="Q13" s="62">
        <f t="shared" si="11"/>
        <v>317500</v>
      </c>
      <c r="R13" s="62">
        <f t="shared" si="11"/>
        <v>0</v>
      </c>
      <c r="S13" s="62">
        <f>SUM(P13:R13)</f>
        <v>1229500</v>
      </c>
      <c r="U13" s="12" t="s">
        <v>28</v>
      </c>
      <c r="V13" s="67">
        <f>B5</f>
        <v>11000</v>
      </c>
      <c r="W13" s="67">
        <f>H5</f>
        <v>25500</v>
      </c>
      <c r="X13" s="67">
        <f>C5</f>
        <v>79000</v>
      </c>
      <c r="Y13" s="67">
        <f>I5</f>
        <v>234000</v>
      </c>
      <c r="Z13" s="67">
        <f>D5</f>
        <v>306500</v>
      </c>
      <c r="AA13" s="67">
        <f>J5</f>
        <v>2026500</v>
      </c>
      <c r="AB13" s="67">
        <f>P5</f>
        <v>36500</v>
      </c>
      <c r="AC13" s="67">
        <f>Q5</f>
        <v>313000</v>
      </c>
      <c r="AD13" s="67">
        <f>R5</f>
        <v>2333000</v>
      </c>
      <c r="AE13" s="67">
        <f>S5</f>
        <v>2682500</v>
      </c>
      <c r="AG13" s="67">
        <f t="shared" si="1"/>
        <v>396500</v>
      </c>
      <c r="AH13" s="67">
        <f t="shared" si="2"/>
        <v>2286000</v>
      </c>
      <c r="AI13" s="67">
        <f t="shared" si="3"/>
        <v>2682500</v>
      </c>
      <c r="AJ13" s="110">
        <f t="shared" si="9"/>
        <v>0.85219012115563841</v>
      </c>
    </row>
    <row r="14" spans="1:36" ht="12.75" thickBot="1" x14ac:dyDescent="0.25">
      <c r="A14" s="54" t="s">
        <v>24</v>
      </c>
      <c r="B14" s="62">
        <v>342500</v>
      </c>
      <c r="C14" s="62">
        <v>119500</v>
      </c>
      <c r="D14" s="62">
        <v>123400</v>
      </c>
      <c r="E14" s="63">
        <f t="shared" si="4"/>
        <v>585400</v>
      </c>
      <c r="F14" s="72">
        <f t="shared" si="5"/>
        <v>585400</v>
      </c>
      <c r="G14" s="86">
        <f t="shared" si="6"/>
        <v>0</v>
      </c>
      <c r="H14" s="62">
        <v>727500</v>
      </c>
      <c r="I14" s="62">
        <v>365000</v>
      </c>
      <c r="J14" s="62">
        <v>77000</v>
      </c>
      <c r="K14" s="63">
        <f>L14</f>
        <v>1169500</v>
      </c>
      <c r="L14" s="72">
        <f t="shared" si="7"/>
        <v>1169500</v>
      </c>
      <c r="M14" s="62">
        <f>E14+K14</f>
        <v>1754900</v>
      </c>
      <c r="N14" s="77">
        <f t="shared" si="8"/>
        <v>0</v>
      </c>
      <c r="P14" s="62">
        <f t="shared" si="11"/>
        <v>1070000</v>
      </c>
      <c r="Q14" s="62">
        <f t="shared" si="11"/>
        <v>484500</v>
      </c>
      <c r="R14" s="62">
        <f t="shared" si="11"/>
        <v>200400</v>
      </c>
      <c r="S14" s="62">
        <f>SUM(P14:R14)</f>
        <v>1754900</v>
      </c>
      <c r="U14" s="12" t="s">
        <v>29</v>
      </c>
      <c r="V14" s="67">
        <f>B4</f>
        <v>0</v>
      </c>
      <c r="W14" s="67">
        <f>H4</f>
        <v>14500</v>
      </c>
      <c r="X14" s="67">
        <f>C4</f>
        <v>0</v>
      </c>
      <c r="Y14" s="67">
        <f>I4</f>
        <v>0</v>
      </c>
      <c r="Z14" s="67">
        <f>D4</f>
        <v>0</v>
      </c>
      <c r="AA14" s="67">
        <f>J4</f>
        <v>550500</v>
      </c>
      <c r="AB14" s="67">
        <f>P4</f>
        <v>14500</v>
      </c>
      <c r="AC14" s="67">
        <f>Q4</f>
        <v>0</v>
      </c>
      <c r="AD14" s="67">
        <f>R4</f>
        <v>550500</v>
      </c>
      <c r="AE14" s="67">
        <f>S4</f>
        <v>565000</v>
      </c>
      <c r="AG14" s="67">
        <f t="shared" si="1"/>
        <v>0</v>
      </c>
      <c r="AH14" s="67">
        <f t="shared" si="2"/>
        <v>565000</v>
      </c>
      <c r="AI14" s="67">
        <f t="shared" si="3"/>
        <v>565000</v>
      </c>
      <c r="AJ14" s="110">
        <f t="shared" si="9"/>
        <v>1</v>
      </c>
    </row>
    <row r="15" spans="1:36" ht="12.75" thickBot="1" x14ac:dyDescent="0.25">
      <c r="A15" s="54" t="s">
        <v>26</v>
      </c>
      <c r="B15" s="62">
        <v>29500</v>
      </c>
      <c r="C15" s="62">
        <v>293500</v>
      </c>
      <c r="D15" s="62">
        <v>147600</v>
      </c>
      <c r="E15" s="63">
        <f t="shared" si="4"/>
        <v>470600</v>
      </c>
      <c r="F15" s="72">
        <f t="shared" si="5"/>
        <v>470600</v>
      </c>
      <c r="G15" s="86">
        <f t="shared" si="6"/>
        <v>0</v>
      </c>
      <c r="H15" s="62">
        <v>8000</v>
      </c>
      <c r="I15" s="62">
        <v>224500</v>
      </c>
      <c r="J15" s="62">
        <v>95500</v>
      </c>
      <c r="K15" s="63">
        <f>L15</f>
        <v>328000</v>
      </c>
      <c r="L15" s="72">
        <f t="shared" si="7"/>
        <v>328000</v>
      </c>
      <c r="M15" s="62">
        <f>E15+K15</f>
        <v>798600</v>
      </c>
      <c r="N15" s="77">
        <f t="shared" si="8"/>
        <v>0</v>
      </c>
      <c r="P15" s="62">
        <f t="shared" si="11"/>
        <v>37500</v>
      </c>
      <c r="Q15" s="62">
        <f t="shared" si="11"/>
        <v>518000</v>
      </c>
      <c r="R15" s="62">
        <f t="shared" si="11"/>
        <v>243100</v>
      </c>
      <c r="S15" s="62">
        <f>SUM(P15:R15)</f>
        <v>798600</v>
      </c>
      <c r="U15" s="12" t="s">
        <v>30</v>
      </c>
      <c r="V15" s="67">
        <f>B6</f>
        <v>11500</v>
      </c>
      <c r="W15" s="67">
        <f>H6</f>
        <v>175500</v>
      </c>
      <c r="X15" s="67">
        <f>C6</f>
        <v>178000</v>
      </c>
      <c r="Y15" s="67">
        <f>I6</f>
        <v>491000</v>
      </c>
      <c r="Z15" s="67">
        <f>D6</f>
        <v>135200</v>
      </c>
      <c r="AA15" s="67">
        <f>J6</f>
        <v>453000</v>
      </c>
      <c r="AB15" s="67">
        <f t="shared" ref="AB15:AE16" si="12">P6</f>
        <v>187000</v>
      </c>
      <c r="AC15" s="67">
        <f t="shared" si="12"/>
        <v>669000</v>
      </c>
      <c r="AD15" s="67">
        <f t="shared" si="12"/>
        <v>588200</v>
      </c>
      <c r="AE15" s="67">
        <f t="shared" si="12"/>
        <v>1444200</v>
      </c>
      <c r="AG15" s="67">
        <f t="shared" si="1"/>
        <v>324700</v>
      </c>
      <c r="AH15" s="67">
        <f t="shared" si="2"/>
        <v>1119500</v>
      </c>
      <c r="AI15" s="67">
        <f t="shared" si="3"/>
        <v>1444200</v>
      </c>
      <c r="AJ15" s="110">
        <f t="shared" si="9"/>
        <v>0.77516964409361588</v>
      </c>
    </row>
    <row r="16" spans="1:36" ht="12.75" thickBot="1" x14ac:dyDescent="0.25">
      <c r="A16" s="54" t="s">
        <v>71</v>
      </c>
      <c r="B16" s="62">
        <v>168000</v>
      </c>
      <c r="C16" s="62">
        <v>-18000</v>
      </c>
      <c r="D16" s="64">
        <v>7000</v>
      </c>
      <c r="E16" s="63">
        <f t="shared" si="4"/>
        <v>157000</v>
      </c>
      <c r="F16" s="72">
        <f t="shared" si="5"/>
        <v>157000</v>
      </c>
      <c r="G16" s="86">
        <f t="shared" si="6"/>
        <v>0</v>
      </c>
      <c r="H16" s="62">
        <v>589000</v>
      </c>
      <c r="I16" s="62">
        <v>165500</v>
      </c>
      <c r="J16" s="62">
        <v>0</v>
      </c>
      <c r="K16" s="63">
        <f>L16</f>
        <v>754500</v>
      </c>
      <c r="L16" s="72">
        <f t="shared" si="7"/>
        <v>754500</v>
      </c>
      <c r="M16" s="62">
        <f>E16+K16</f>
        <v>911500</v>
      </c>
      <c r="N16" s="77">
        <f t="shared" si="8"/>
        <v>0</v>
      </c>
      <c r="P16" s="62">
        <f t="shared" si="11"/>
        <v>757000</v>
      </c>
      <c r="Q16" s="62">
        <f t="shared" si="11"/>
        <v>147500</v>
      </c>
      <c r="R16" s="62">
        <f t="shared" si="11"/>
        <v>7000</v>
      </c>
      <c r="S16" s="62">
        <f>SUM(P16:R16)</f>
        <v>911500</v>
      </c>
      <c r="U16" s="12" t="s">
        <v>31</v>
      </c>
      <c r="V16" s="67">
        <f>B7</f>
        <v>0</v>
      </c>
      <c r="W16" s="67">
        <f>H7</f>
        <v>0</v>
      </c>
      <c r="X16" s="67">
        <f>C7</f>
        <v>0</v>
      </c>
      <c r="Y16" s="67">
        <f>I7</f>
        <v>19000</v>
      </c>
      <c r="Z16" s="67">
        <f>D7</f>
        <v>400</v>
      </c>
      <c r="AA16" s="67">
        <f>J7</f>
        <v>0</v>
      </c>
      <c r="AB16" s="67">
        <f t="shared" si="12"/>
        <v>0</v>
      </c>
      <c r="AC16" s="67">
        <f t="shared" si="12"/>
        <v>19000</v>
      </c>
      <c r="AD16" s="67">
        <f t="shared" si="12"/>
        <v>400</v>
      </c>
      <c r="AE16" s="67">
        <f t="shared" si="12"/>
        <v>19400</v>
      </c>
      <c r="AG16" s="67">
        <f t="shared" si="1"/>
        <v>400</v>
      </c>
      <c r="AH16" s="67">
        <f t="shared" si="2"/>
        <v>19000</v>
      </c>
      <c r="AI16" s="67">
        <f t="shared" si="3"/>
        <v>19400</v>
      </c>
      <c r="AJ16" s="110">
        <f t="shared" si="9"/>
        <v>0.97938144329896903</v>
      </c>
    </row>
    <row r="17" spans="1:36" ht="12.75" thickBot="1" x14ac:dyDescent="0.25">
      <c r="A17" s="56" t="s">
        <v>72</v>
      </c>
      <c r="B17" s="64">
        <v>0</v>
      </c>
      <c r="C17" s="64">
        <v>0</v>
      </c>
      <c r="D17" s="64">
        <v>0</v>
      </c>
      <c r="E17" s="66">
        <v>0</v>
      </c>
      <c r="F17" s="72">
        <f t="shared" si="5"/>
        <v>0</v>
      </c>
      <c r="G17" s="86">
        <f t="shared" si="6"/>
        <v>0</v>
      </c>
      <c r="H17" s="64">
        <v>0</v>
      </c>
      <c r="I17" s="64">
        <v>0</v>
      </c>
      <c r="J17" s="64">
        <v>0</v>
      </c>
      <c r="K17" s="63">
        <f>L17</f>
        <v>0</v>
      </c>
      <c r="L17" s="72">
        <f t="shared" si="7"/>
        <v>0</v>
      </c>
      <c r="M17" s="62">
        <f>E17+K17</f>
        <v>0</v>
      </c>
      <c r="N17" s="77">
        <f t="shared" si="8"/>
        <v>0</v>
      </c>
      <c r="P17" s="62">
        <f t="shared" si="11"/>
        <v>0</v>
      </c>
      <c r="Q17" s="62">
        <f t="shared" si="11"/>
        <v>0</v>
      </c>
      <c r="R17" s="62">
        <f t="shared" si="11"/>
        <v>0</v>
      </c>
      <c r="S17" s="62">
        <f>SUM(P17:R17)</f>
        <v>0</v>
      </c>
      <c r="U17" s="12" t="s">
        <v>32</v>
      </c>
      <c r="V17" s="67">
        <f>B40</f>
        <v>0</v>
      </c>
      <c r="W17" s="67">
        <f>H40</f>
        <v>4500</v>
      </c>
      <c r="X17" s="67">
        <f>C40</f>
        <v>25000</v>
      </c>
      <c r="Y17" s="67">
        <f>I40</f>
        <v>100500</v>
      </c>
      <c r="Z17" s="67">
        <f>D40</f>
        <v>0</v>
      </c>
      <c r="AA17" s="67">
        <f>J40</f>
        <v>0</v>
      </c>
      <c r="AB17" s="67">
        <f>P40</f>
        <v>4500</v>
      </c>
      <c r="AC17" s="67">
        <f>Q40</f>
        <v>125500</v>
      </c>
      <c r="AD17" s="67">
        <f>R40</f>
        <v>0</v>
      </c>
      <c r="AE17" s="67">
        <f>S40</f>
        <v>130000</v>
      </c>
      <c r="AG17" s="67">
        <f t="shared" si="1"/>
        <v>25000</v>
      </c>
      <c r="AH17" s="67">
        <f t="shared" si="2"/>
        <v>105000</v>
      </c>
      <c r="AI17" s="67">
        <f t="shared" si="3"/>
        <v>130000</v>
      </c>
      <c r="AJ17" s="110">
        <f t="shared" si="9"/>
        <v>0.80769230769230771</v>
      </c>
    </row>
    <row r="18" spans="1:36" ht="12.75" thickBot="1" x14ac:dyDescent="0.25">
      <c r="A18" s="61" t="s">
        <v>73</v>
      </c>
      <c r="B18" s="65">
        <f>SUM(B19:B23)</f>
        <v>118000</v>
      </c>
      <c r="C18" s="65">
        <f>SUM(C19:C23)</f>
        <v>301000</v>
      </c>
      <c r="D18" s="65">
        <f>SUM(D19:D23)</f>
        <v>23000</v>
      </c>
      <c r="E18" s="65">
        <f>SUM(E19:E23)</f>
        <v>442000</v>
      </c>
      <c r="F18" s="72">
        <f t="shared" si="5"/>
        <v>442000</v>
      </c>
      <c r="G18" s="86">
        <f t="shared" si="6"/>
        <v>0</v>
      </c>
      <c r="H18" s="65">
        <f>SUM(H19:H23)</f>
        <v>370500</v>
      </c>
      <c r="I18" s="65">
        <f>SUM(I19:I23)</f>
        <v>431500</v>
      </c>
      <c r="J18" s="65">
        <f>SUM(J19:J23)</f>
        <v>0</v>
      </c>
      <c r="K18" s="65">
        <f>SUM(K19:K23)</f>
        <v>802000</v>
      </c>
      <c r="L18" s="72">
        <f t="shared" si="7"/>
        <v>802000</v>
      </c>
      <c r="M18" s="65">
        <f>SUM(M19:M23)</f>
        <v>1244000</v>
      </c>
      <c r="N18" s="77">
        <f t="shared" si="8"/>
        <v>0</v>
      </c>
      <c r="O18" s="65"/>
      <c r="P18" s="65">
        <f>SUM(P19:P23)</f>
        <v>488500</v>
      </c>
      <c r="Q18" s="65">
        <f>SUM(Q19:Q23)</f>
        <v>732500</v>
      </c>
      <c r="R18" s="65">
        <f>SUM(R19:R23)</f>
        <v>23000</v>
      </c>
      <c r="S18" s="65">
        <f>SUM(S19:S23)</f>
        <v>1244000</v>
      </c>
      <c r="U18" s="12" t="s">
        <v>33</v>
      </c>
      <c r="V18" s="67">
        <f>B39</f>
        <v>500</v>
      </c>
      <c r="W18" s="67">
        <f>H39</f>
        <v>51500</v>
      </c>
      <c r="X18" s="67">
        <f>C39</f>
        <v>500</v>
      </c>
      <c r="Y18" s="67">
        <f>I39</f>
        <v>0</v>
      </c>
      <c r="Z18" s="67">
        <f>D39</f>
        <v>0</v>
      </c>
      <c r="AA18" s="67">
        <f>J39</f>
        <v>0</v>
      </c>
      <c r="AB18" s="67">
        <f>P39</f>
        <v>52000</v>
      </c>
      <c r="AC18" s="67">
        <f>Q39</f>
        <v>500</v>
      </c>
      <c r="AD18" s="67">
        <f>R39</f>
        <v>0</v>
      </c>
      <c r="AE18" s="67">
        <f>S39</f>
        <v>52500</v>
      </c>
      <c r="AG18" s="67">
        <f t="shared" si="1"/>
        <v>1000</v>
      </c>
      <c r="AH18" s="67">
        <f t="shared" si="2"/>
        <v>51500</v>
      </c>
      <c r="AI18" s="67">
        <f t="shared" si="3"/>
        <v>52500</v>
      </c>
      <c r="AJ18" s="110">
        <f t="shared" si="9"/>
        <v>0.98095238095238091</v>
      </c>
    </row>
    <row r="19" spans="1:36" ht="12.75" thickBot="1" x14ac:dyDescent="0.25">
      <c r="A19" s="54" t="s">
        <v>74</v>
      </c>
      <c r="B19" s="62">
        <v>20000</v>
      </c>
      <c r="C19" s="62">
        <v>51000</v>
      </c>
      <c r="D19" s="62">
        <v>4000</v>
      </c>
      <c r="E19" s="63">
        <f>F19</f>
        <v>75000</v>
      </c>
      <c r="F19" s="72">
        <f>SUM(B19:D19)</f>
        <v>75000</v>
      </c>
      <c r="G19" s="86">
        <f t="shared" si="6"/>
        <v>0</v>
      </c>
      <c r="H19" s="62">
        <v>87000</v>
      </c>
      <c r="I19" s="62">
        <v>188000</v>
      </c>
      <c r="J19" s="62">
        <v>0</v>
      </c>
      <c r="K19" s="63">
        <f>L19</f>
        <v>275000</v>
      </c>
      <c r="L19" s="72">
        <f t="shared" si="7"/>
        <v>275000</v>
      </c>
      <c r="M19" s="62">
        <f>E19+K19</f>
        <v>350000</v>
      </c>
      <c r="N19" s="77">
        <f t="shared" si="8"/>
        <v>0</v>
      </c>
      <c r="P19" s="62">
        <f t="shared" ref="P19:R23" si="13">B19+H19</f>
        <v>107000</v>
      </c>
      <c r="Q19" s="62">
        <f t="shared" si="13"/>
        <v>239000</v>
      </c>
      <c r="R19" s="62">
        <f t="shared" si="13"/>
        <v>4000</v>
      </c>
      <c r="S19" s="62">
        <f>SUM(P19:R19)</f>
        <v>350000</v>
      </c>
      <c r="U19" s="21" t="s">
        <v>87</v>
      </c>
      <c r="V19" s="67">
        <f>B34+B35+B36+B37+B41</f>
        <v>531300</v>
      </c>
      <c r="W19" s="67">
        <f>H34+H35+H36+H37+H41</f>
        <v>247000</v>
      </c>
      <c r="X19" s="67">
        <f>C34+C35+C36+C37+C41</f>
        <v>569700</v>
      </c>
      <c r="Y19" s="67">
        <f>I34+I35+I36+I37+I41</f>
        <v>17500</v>
      </c>
      <c r="Z19" s="67">
        <f>D34+D35+D36+D37+D41</f>
        <v>1008500</v>
      </c>
      <c r="AA19" s="67">
        <f>J34+J35+J36+J37+J41</f>
        <v>661900</v>
      </c>
      <c r="AB19" s="67">
        <f>P34+P35+P36+P37+P41</f>
        <v>778300</v>
      </c>
      <c r="AC19" s="67">
        <f>Q34+Q35+Q36+Q37+Q41</f>
        <v>587200</v>
      </c>
      <c r="AD19" s="67">
        <f>R34+R35+R36+R37+R41</f>
        <v>1670400</v>
      </c>
      <c r="AE19" s="67">
        <f>AB19+AC19+AD19</f>
        <v>3035900</v>
      </c>
      <c r="AG19" s="67">
        <f>V19+X19+Z19</f>
        <v>2109500</v>
      </c>
      <c r="AH19" s="67">
        <f>W19+Y19+AA19</f>
        <v>926400</v>
      </c>
      <c r="AI19" s="67">
        <f>AG19+AH19</f>
        <v>3035900</v>
      </c>
      <c r="AJ19" s="110">
        <f t="shared" si="9"/>
        <v>0.30514839092196711</v>
      </c>
    </row>
    <row r="20" spans="1:36" ht="12.75" thickBot="1" x14ac:dyDescent="0.25">
      <c r="A20" s="54" t="s">
        <v>75</v>
      </c>
      <c r="B20" s="62">
        <v>2000</v>
      </c>
      <c r="C20" s="62">
        <v>0</v>
      </c>
      <c r="D20" s="62">
        <v>0</v>
      </c>
      <c r="E20" s="63">
        <f>F20</f>
        <v>2000</v>
      </c>
      <c r="F20" s="72">
        <f>SUM(B20:D20)</f>
        <v>2000</v>
      </c>
      <c r="G20" s="86">
        <f t="shared" si="6"/>
        <v>0</v>
      </c>
      <c r="H20" s="62">
        <v>4500</v>
      </c>
      <c r="I20" s="62">
        <v>0</v>
      </c>
      <c r="J20" s="62">
        <v>0</v>
      </c>
      <c r="K20" s="63">
        <f>L20</f>
        <v>4500</v>
      </c>
      <c r="L20" s="72">
        <f t="shared" si="7"/>
        <v>4500</v>
      </c>
      <c r="M20" s="62">
        <f>E20+K20</f>
        <v>6500</v>
      </c>
      <c r="N20" s="77">
        <f t="shared" si="8"/>
        <v>0</v>
      </c>
      <c r="P20" s="62">
        <f t="shared" si="13"/>
        <v>6500</v>
      </c>
      <c r="Q20" s="62">
        <f t="shared" si="13"/>
        <v>0</v>
      </c>
      <c r="R20" s="62">
        <f t="shared" si="13"/>
        <v>0</v>
      </c>
      <c r="S20" s="62">
        <f>SUM(P20:R20)</f>
        <v>6500</v>
      </c>
      <c r="U20" s="25" t="s">
        <v>38</v>
      </c>
      <c r="V20" s="141">
        <f t="shared" ref="V20:AE20" si="14">SUM(V4:V19)</f>
        <v>2268800</v>
      </c>
      <c r="W20" s="141">
        <f t="shared" si="14"/>
        <v>3154000</v>
      </c>
      <c r="X20" s="141">
        <f t="shared" si="14"/>
        <v>2073400</v>
      </c>
      <c r="Y20" s="141">
        <f t="shared" si="14"/>
        <v>2872500</v>
      </c>
      <c r="Z20" s="141">
        <f t="shared" si="14"/>
        <v>1811400</v>
      </c>
      <c r="AA20" s="141">
        <f t="shared" si="14"/>
        <v>4378400</v>
      </c>
      <c r="AB20" s="141">
        <f t="shared" si="14"/>
        <v>5422800</v>
      </c>
      <c r="AC20" s="141">
        <f t="shared" si="14"/>
        <v>4945900</v>
      </c>
      <c r="AD20" s="141">
        <f t="shared" si="14"/>
        <v>6189800</v>
      </c>
      <c r="AE20" s="141">
        <f t="shared" si="14"/>
        <v>16558500</v>
      </c>
      <c r="AF20" s="142"/>
      <c r="AG20" s="141">
        <f>V20+X20+Z20</f>
        <v>6153600</v>
      </c>
      <c r="AH20" s="141">
        <f>W20+Y20+AA20</f>
        <v>10404900</v>
      </c>
      <c r="AI20" s="141">
        <f>AG20+AH20</f>
        <v>16558500</v>
      </c>
      <c r="AJ20" s="143">
        <f t="shared" si="9"/>
        <v>0.62837213515717005</v>
      </c>
    </row>
    <row r="21" spans="1:36" ht="12.75" thickBot="1" x14ac:dyDescent="0.25">
      <c r="A21" s="54" t="s">
        <v>76</v>
      </c>
      <c r="B21" s="62">
        <v>13000</v>
      </c>
      <c r="C21" s="62">
        <v>31500</v>
      </c>
      <c r="D21" s="62">
        <v>2500</v>
      </c>
      <c r="E21" s="63">
        <f>F21</f>
        <v>47000</v>
      </c>
      <c r="F21" s="72">
        <f>SUM(B21:D21)</f>
        <v>47000</v>
      </c>
      <c r="G21" s="86">
        <f t="shared" si="6"/>
        <v>0</v>
      </c>
      <c r="H21" s="62">
        <v>229000</v>
      </c>
      <c r="I21" s="62">
        <v>40500</v>
      </c>
      <c r="J21" s="62">
        <v>0</v>
      </c>
      <c r="K21" s="63">
        <f>L21</f>
        <v>269500</v>
      </c>
      <c r="L21" s="72">
        <f t="shared" si="7"/>
        <v>269500</v>
      </c>
      <c r="M21" s="62">
        <f>E21+K21</f>
        <v>316500</v>
      </c>
      <c r="N21" s="77">
        <f t="shared" si="8"/>
        <v>0</v>
      </c>
      <c r="P21" s="62">
        <f t="shared" si="13"/>
        <v>242000</v>
      </c>
      <c r="Q21" s="62">
        <f t="shared" si="13"/>
        <v>72000</v>
      </c>
      <c r="R21" s="62">
        <f t="shared" si="13"/>
        <v>2500</v>
      </c>
      <c r="S21" s="62">
        <f>SUM(P21:R21)</f>
        <v>316500</v>
      </c>
    </row>
    <row r="22" spans="1:36" ht="12.75" thickBot="1" x14ac:dyDescent="0.25">
      <c r="A22" s="54" t="s">
        <v>77</v>
      </c>
      <c r="B22" s="62">
        <v>33000</v>
      </c>
      <c r="C22" s="62">
        <v>84500</v>
      </c>
      <c r="D22" s="62">
        <v>6500</v>
      </c>
      <c r="E22" s="63">
        <f>F22</f>
        <v>124000</v>
      </c>
      <c r="F22" s="72">
        <f>SUM(B22:D22)</f>
        <v>124000</v>
      </c>
      <c r="G22" s="86">
        <f t="shared" si="6"/>
        <v>0</v>
      </c>
      <c r="H22" s="62">
        <v>35500</v>
      </c>
      <c r="I22" s="62">
        <v>68500</v>
      </c>
      <c r="J22" s="62">
        <v>0</v>
      </c>
      <c r="K22" s="63">
        <f>L22</f>
        <v>104000</v>
      </c>
      <c r="L22" s="72">
        <f t="shared" si="7"/>
        <v>104000</v>
      </c>
      <c r="M22" s="62">
        <f>E22+K22</f>
        <v>228000</v>
      </c>
      <c r="N22" s="77">
        <f t="shared" si="8"/>
        <v>0</v>
      </c>
      <c r="P22" s="62">
        <f t="shared" si="13"/>
        <v>68500</v>
      </c>
      <c r="Q22" s="62">
        <f t="shared" si="13"/>
        <v>153000</v>
      </c>
      <c r="R22" s="62">
        <f t="shared" si="13"/>
        <v>6500</v>
      </c>
      <c r="S22" s="62">
        <f>SUM(P22:R22)</f>
        <v>228000</v>
      </c>
      <c r="V22" s="67"/>
    </row>
    <row r="23" spans="1:36" ht="12.75" thickBot="1" x14ac:dyDescent="0.25">
      <c r="A23" s="120" t="s">
        <v>188</v>
      </c>
      <c r="B23" s="62">
        <v>50000</v>
      </c>
      <c r="C23" s="62">
        <v>134000</v>
      </c>
      <c r="D23" s="62">
        <v>10000</v>
      </c>
      <c r="E23" s="63">
        <f>F23</f>
        <v>194000</v>
      </c>
      <c r="F23" s="72">
        <f>SUM(B23:D23)</f>
        <v>194000</v>
      </c>
      <c r="G23" s="86">
        <f>E23-F23</f>
        <v>0</v>
      </c>
      <c r="H23" s="62">
        <v>14500</v>
      </c>
      <c r="I23" s="62">
        <v>134500</v>
      </c>
      <c r="J23" s="62"/>
      <c r="K23" s="63">
        <f>L23</f>
        <v>149000</v>
      </c>
      <c r="L23" s="72">
        <f t="shared" si="7"/>
        <v>149000</v>
      </c>
      <c r="M23" s="62">
        <f>E23+K23</f>
        <v>343000</v>
      </c>
      <c r="N23" s="77">
        <f>K23-L23</f>
        <v>0</v>
      </c>
      <c r="P23" s="62">
        <f t="shared" si="13"/>
        <v>64500</v>
      </c>
      <c r="Q23" s="62">
        <f t="shared" si="13"/>
        <v>268500</v>
      </c>
      <c r="R23" s="62">
        <f t="shared" si="13"/>
        <v>10000</v>
      </c>
      <c r="S23" s="62">
        <f>SUM(P23:R23)</f>
        <v>343000</v>
      </c>
    </row>
    <row r="24" spans="1:36" ht="12.75" thickBot="1" x14ac:dyDescent="0.25">
      <c r="A24" s="48"/>
      <c r="B24" s="136" t="s">
        <v>53</v>
      </c>
      <c r="C24" s="136"/>
      <c r="D24" s="136"/>
      <c r="E24" s="136"/>
      <c r="F24" s="72">
        <f t="shared" si="5"/>
        <v>0</v>
      </c>
      <c r="G24" s="86">
        <f t="shared" si="6"/>
        <v>0</v>
      </c>
      <c r="H24" s="136" t="s">
        <v>54</v>
      </c>
      <c r="I24" s="136"/>
      <c r="J24" s="136"/>
      <c r="K24" s="136"/>
      <c r="L24" s="72">
        <f t="shared" si="7"/>
        <v>0</v>
      </c>
      <c r="M24" s="48" t="s">
        <v>55</v>
      </c>
      <c r="N24" s="77">
        <f t="shared" si="8"/>
        <v>0</v>
      </c>
      <c r="P24" s="136" t="s">
        <v>55</v>
      </c>
      <c r="Q24" s="136"/>
      <c r="R24" s="136"/>
      <c r="S24" s="136"/>
    </row>
    <row r="25" spans="1:36" ht="12.75" thickBot="1" x14ac:dyDescent="0.25">
      <c r="A25" s="49"/>
      <c r="B25" s="50" t="s">
        <v>56</v>
      </c>
      <c r="C25" s="50" t="s">
        <v>57</v>
      </c>
      <c r="D25" s="50" t="s">
        <v>58</v>
      </c>
      <c r="E25" s="50" t="s">
        <v>59</v>
      </c>
      <c r="F25" s="72">
        <f t="shared" si="5"/>
        <v>0</v>
      </c>
      <c r="G25" s="86"/>
      <c r="H25" s="50" t="s">
        <v>60</v>
      </c>
      <c r="I25" s="50" t="s">
        <v>57</v>
      </c>
      <c r="J25" s="50" t="s">
        <v>58</v>
      </c>
      <c r="K25" s="50" t="s">
        <v>59</v>
      </c>
      <c r="L25" s="72">
        <f t="shared" si="7"/>
        <v>0</v>
      </c>
      <c r="M25" s="51" t="s">
        <v>61</v>
      </c>
      <c r="N25" s="77"/>
      <c r="P25" s="50" t="s">
        <v>56</v>
      </c>
      <c r="Q25" s="50" t="s">
        <v>57</v>
      </c>
      <c r="R25" s="50" t="s">
        <v>58</v>
      </c>
      <c r="S25" s="50" t="s">
        <v>59</v>
      </c>
    </row>
    <row r="26" spans="1:36" ht="12.75" thickBot="1" x14ac:dyDescent="0.25">
      <c r="A26" s="57" t="s">
        <v>78</v>
      </c>
      <c r="B26" s="68">
        <f>SUM(B27:B30)</f>
        <v>213000</v>
      </c>
      <c r="C26" s="68">
        <f t="shared" ref="C26:J26" si="15">SUM(C27:C30)</f>
        <v>248500</v>
      </c>
      <c r="D26" s="68">
        <f t="shared" si="15"/>
        <v>20500</v>
      </c>
      <c r="E26" s="68">
        <f t="shared" si="15"/>
        <v>482000</v>
      </c>
      <c r="F26" s="72">
        <f t="shared" si="5"/>
        <v>482000</v>
      </c>
      <c r="G26" s="86">
        <f t="shared" si="6"/>
        <v>0</v>
      </c>
      <c r="H26" s="68">
        <f>SUM(H27:H30)</f>
        <v>58500</v>
      </c>
      <c r="I26" s="68">
        <f t="shared" si="15"/>
        <v>31500</v>
      </c>
      <c r="J26" s="68">
        <f t="shared" si="15"/>
        <v>1500</v>
      </c>
      <c r="K26" s="68">
        <f>SUM(K27:K30)</f>
        <v>91500</v>
      </c>
      <c r="L26" s="72">
        <f t="shared" si="7"/>
        <v>91500</v>
      </c>
      <c r="M26" s="68">
        <f>SUM(M27:M30)</f>
        <v>573500</v>
      </c>
      <c r="N26" s="77">
        <f t="shared" si="8"/>
        <v>0</v>
      </c>
      <c r="O26" s="68"/>
      <c r="P26" s="68">
        <f>SUM(P27:P30)</f>
        <v>271500</v>
      </c>
      <c r="Q26" s="68">
        <f>SUM(Q27:Q30)</f>
        <v>280000</v>
      </c>
      <c r="R26" s="68">
        <f>SUM(R27:R30)</f>
        <v>22000</v>
      </c>
      <c r="S26" s="68">
        <f>SUM(S27:S30)</f>
        <v>573500</v>
      </c>
    </row>
    <row r="27" spans="1:36" ht="12" thickBot="1" x14ac:dyDescent="0.25">
      <c r="A27" s="58" t="s">
        <v>79</v>
      </c>
      <c r="B27" s="62">
        <v>20000</v>
      </c>
      <c r="C27" s="62">
        <v>23000</v>
      </c>
      <c r="D27" s="62">
        <v>2000</v>
      </c>
      <c r="E27" s="63">
        <f>F27</f>
        <v>45000</v>
      </c>
      <c r="F27" s="72">
        <f t="shared" si="5"/>
        <v>45000</v>
      </c>
      <c r="G27" s="86">
        <f t="shared" si="6"/>
        <v>0</v>
      </c>
      <c r="H27" s="62">
        <v>21500</v>
      </c>
      <c r="I27" s="62">
        <v>10000</v>
      </c>
      <c r="J27" s="62">
        <v>500</v>
      </c>
      <c r="K27" s="63">
        <f>L27</f>
        <v>32000</v>
      </c>
      <c r="L27" s="72">
        <f t="shared" si="7"/>
        <v>32000</v>
      </c>
      <c r="M27" s="62">
        <f>E27+K27</f>
        <v>77000</v>
      </c>
      <c r="N27" s="77">
        <f t="shared" si="8"/>
        <v>0</v>
      </c>
      <c r="P27" s="62">
        <f t="shared" ref="P27:R30" si="16">B27+H27</f>
        <v>41500</v>
      </c>
      <c r="Q27" s="62">
        <f t="shared" si="16"/>
        <v>33000</v>
      </c>
      <c r="R27" s="62">
        <f t="shared" si="16"/>
        <v>2500</v>
      </c>
      <c r="S27" s="62">
        <f>SUM(P27:R27)</f>
        <v>77000</v>
      </c>
    </row>
    <row r="28" spans="1:36" ht="12" thickBot="1" x14ac:dyDescent="0.25">
      <c r="A28" s="58" t="s">
        <v>80</v>
      </c>
      <c r="B28" s="62">
        <v>19000</v>
      </c>
      <c r="C28" s="62">
        <v>22000</v>
      </c>
      <c r="D28" s="62">
        <v>2000</v>
      </c>
      <c r="E28" s="63">
        <f>F28</f>
        <v>43000</v>
      </c>
      <c r="F28" s="72">
        <f t="shared" si="5"/>
        <v>43000</v>
      </c>
      <c r="G28" s="86">
        <f t="shared" si="6"/>
        <v>0</v>
      </c>
      <c r="H28" s="62">
        <v>18000</v>
      </c>
      <c r="I28" s="62">
        <v>9500</v>
      </c>
      <c r="J28" s="62">
        <v>500</v>
      </c>
      <c r="K28" s="63">
        <f>L28</f>
        <v>28000</v>
      </c>
      <c r="L28" s="72">
        <f t="shared" si="7"/>
        <v>28000</v>
      </c>
      <c r="M28" s="62">
        <f>E28+K28</f>
        <v>71000</v>
      </c>
      <c r="N28" s="77">
        <f t="shared" si="8"/>
        <v>0</v>
      </c>
      <c r="P28" s="62">
        <f t="shared" si="16"/>
        <v>37000</v>
      </c>
      <c r="Q28" s="62">
        <f t="shared" si="16"/>
        <v>31500</v>
      </c>
      <c r="R28" s="62">
        <f t="shared" si="16"/>
        <v>2500</v>
      </c>
      <c r="S28" s="62">
        <f>SUM(P28:R28)</f>
        <v>71000</v>
      </c>
    </row>
    <row r="29" spans="1:36" ht="12" thickBot="1" x14ac:dyDescent="0.25">
      <c r="A29" s="58" t="s">
        <v>81</v>
      </c>
      <c r="B29" s="62">
        <v>3000</v>
      </c>
      <c r="C29" s="62">
        <v>4000</v>
      </c>
      <c r="D29" s="62">
        <v>500</v>
      </c>
      <c r="E29" s="63">
        <f>F29</f>
        <v>7500</v>
      </c>
      <c r="F29" s="72">
        <f t="shared" si="5"/>
        <v>7500</v>
      </c>
      <c r="G29" s="86">
        <f t="shared" si="6"/>
        <v>0</v>
      </c>
      <c r="H29" s="62">
        <v>1000</v>
      </c>
      <c r="I29" s="62">
        <v>500</v>
      </c>
      <c r="J29" s="62">
        <v>0</v>
      </c>
      <c r="K29" s="63">
        <f>L29</f>
        <v>1500</v>
      </c>
      <c r="L29" s="72">
        <f t="shared" si="7"/>
        <v>1500</v>
      </c>
      <c r="M29" s="62">
        <f>E29+K29</f>
        <v>9000</v>
      </c>
      <c r="N29" s="77">
        <f t="shared" si="8"/>
        <v>0</v>
      </c>
      <c r="P29" s="62">
        <f t="shared" si="16"/>
        <v>4000</v>
      </c>
      <c r="Q29" s="62">
        <f t="shared" si="16"/>
        <v>4500</v>
      </c>
      <c r="R29" s="62">
        <f t="shared" si="16"/>
        <v>500</v>
      </c>
      <c r="S29" s="62">
        <f>SUM(P29:R29)</f>
        <v>9000</v>
      </c>
    </row>
    <row r="30" spans="1:36" ht="12.75" thickBot="1" x14ac:dyDescent="0.25">
      <c r="A30" s="56" t="s">
        <v>82</v>
      </c>
      <c r="B30" s="64">
        <v>171000</v>
      </c>
      <c r="C30" s="64">
        <v>199500</v>
      </c>
      <c r="D30" s="64">
        <v>16000</v>
      </c>
      <c r="E30" s="63">
        <f>F30</f>
        <v>386500</v>
      </c>
      <c r="F30" s="72">
        <f t="shared" si="5"/>
        <v>386500</v>
      </c>
      <c r="G30" s="86">
        <f t="shared" si="6"/>
        <v>0</v>
      </c>
      <c r="H30" s="64">
        <v>18000</v>
      </c>
      <c r="I30" s="64">
        <v>11500</v>
      </c>
      <c r="J30" s="64">
        <v>500</v>
      </c>
      <c r="K30" s="63">
        <f>L30</f>
        <v>30000</v>
      </c>
      <c r="L30" s="72">
        <f t="shared" si="7"/>
        <v>30000</v>
      </c>
      <c r="M30" s="62">
        <f>E30+K30</f>
        <v>416500</v>
      </c>
      <c r="N30" s="77">
        <f t="shared" si="8"/>
        <v>0</v>
      </c>
      <c r="P30" s="62">
        <f t="shared" si="16"/>
        <v>189000</v>
      </c>
      <c r="Q30" s="62">
        <f t="shared" si="16"/>
        <v>211000</v>
      </c>
      <c r="R30" s="62">
        <f t="shared" si="16"/>
        <v>16500</v>
      </c>
      <c r="S30" s="62">
        <f>SUM(P30:R30)</f>
        <v>416500</v>
      </c>
    </row>
    <row r="31" spans="1:36" ht="12.75" thickBot="1" x14ac:dyDescent="0.25">
      <c r="A31" s="61" t="s">
        <v>21</v>
      </c>
      <c r="B31" s="65">
        <f>B32</f>
        <v>74500</v>
      </c>
      <c r="C31" s="65">
        <f>C32</f>
        <v>30000</v>
      </c>
      <c r="D31" s="65">
        <f>D32</f>
        <v>-1000</v>
      </c>
      <c r="E31" s="65">
        <f>E32</f>
        <v>103500</v>
      </c>
      <c r="F31" s="72">
        <f>SUM(B31:D31)</f>
        <v>103500</v>
      </c>
      <c r="G31" s="86">
        <f t="shared" si="6"/>
        <v>0</v>
      </c>
      <c r="H31" s="65">
        <f>H32</f>
        <v>147000</v>
      </c>
      <c r="I31" s="65">
        <f>I32</f>
        <v>59500</v>
      </c>
      <c r="J31" s="65">
        <f>J32</f>
        <v>6000</v>
      </c>
      <c r="K31" s="65">
        <f>K32</f>
        <v>212500</v>
      </c>
      <c r="L31" s="72">
        <f t="shared" si="7"/>
        <v>212500</v>
      </c>
      <c r="M31" s="65">
        <f>M32</f>
        <v>316000</v>
      </c>
      <c r="N31" s="77">
        <f t="shared" si="8"/>
        <v>0</v>
      </c>
      <c r="P31" s="65">
        <f>P32</f>
        <v>221500</v>
      </c>
      <c r="Q31" s="65">
        <f>Q32</f>
        <v>89500</v>
      </c>
      <c r="R31" s="65">
        <f>R32</f>
        <v>5000</v>
      </c>
      <c r="S31" s="65">
        <f>S32</f>
        <v>316000</v>
      </c>
    </row>
    <row r="32" spans="1:36" ht="12.75" thickBot="1" x14ac:dyDescent="0.25">
      <c r="A32" s="59" t="s">
        <v>21</v>
      </c>
      <c r="B32" s="64">
        <v>74500</v>
      </c>
      <c r="C32" s="64">
        <v>30000</v>
      </c>
      <c r="D32" s="64">
        <v>-1000</v>
      </c>
      <c r="E32" s="63">
        <f>F32</f>
        <v>103500</v>
      </c>
      <c r="F32" s="72">
        <f>SUM(B32:D32)</f>
        <v>103500</v>
      </c>
      <c r="G32" s="86">
        <f t="shared" si="6"/>
        <v>0</v>
      </c>
      <c r="H32" s="64">
        <v>147000</v>
      </c>
      <c r="I32" s="64">
        <v>59500</v>
      </c>
      <c r="J32" s="64">
        <v>6000</v>
      </c>
      <c r="K32" s="63">
        <f>L32</f>
        <v>212500</v>
      </c>
      <c r="L32" s="72">
        <f t="shared" si="7"/>
        <v>212500</v>
      </c>
      <c r="M32" s="62">
        <f>E32+K32</f>
        <v>316000</v>
      </c>
      <c r="N32" s="77">
        <f t="shared" si="8"/>
        <v>0</v>
      </c>
      <c r="P32" s="62">
        <f>B32+H32</f>
        <v>221500</v>
      </c>
      <c r="Q32" s="62">
        <f>C32+I32</f>
        <v>89500</v>
      </c>
      <c r="R32" s="62">
        <f>D32+J32</f>
        <v>5000</v>
      </c>
      <c r="S32" s="62">
        <f>SUM(P32:R32)</f>
        <v>316000</v>
      </c>
    </row>
    <row r="33" spans="1:20" ht="12.75" thickBot="1" x14ac:dyDescent="0.25">
      <c r="A33" s="61" t="s">
        <v>83</v>
      </c>
      <c r="B33" s="65">
        <f>SUM(B34:B37)</f>
        <v>111500</v>
      </c>
      <c r="C33" s="65">
        <f>SUM(C34:C37)</f>
        <v>55500</v>
      </c>
      <c r="D33" s="65">
        <f>SUM(D34:D37)</f>
        <v>138500</v>
      </c>
      <c r="E33" s="65">
        <f>SUM(E34:E37)</f>
        <v>305500</v>
      </c>
      <c r="F33" s="72">
        <f t="shared" si="5"/>
        <v>305500</v>
      </c>
      <c r="G33" s="86">
        <f t="shared" si="6"/>
        <v>0</v>
      </c>
      <c r="H33" s="65">
        <f>SUM(H34:H37)</f>
        <v>0</v>
      </c>
      <c r="I33" s="65">
        <f>SUM(I34:I37)</f>
        <v>0</v>
      </c>
      <c r="J33" s="65">
        <f>SUM(J34:J37)</f>
        <v>0</v>
      </c>
      <c r="K33" s="65">
        <f>SUM(K34:K37)</f>
        <v>0</v>
      </c>
      <c r="L33" s="72">
        <f t="shared" si="7"/>
        <v>0</v>
      </c>
      <c r="M33" s="65">
        <f>SUM(M34:M37)</f>
        <v>305500</v>
      </c>
      <c r="N33" s="77">
        <f t="shared" si="8"/>
        <v>0</v>
      </c>
      <c r="P33" s="65">
        <f>SUM(P34:P37)</f>
        <v>111500</v>
      </c>
      <c r="Q33" s="65">
        <f>SUM(Q34:Q37)</f>
        <v>55500</v>
      </c>
      <c r="R33" s="65">
        <f>SUM(R34:R37)</f>
        <v>138500</v>
      </c>
      <c r="S33" s="65">
        <f>SUM(S34:S37)</f>
        <v>305500</v>
      </c>
    </row>
    <row r="34" spans="1:20" ht="12.75" thickBot="1" x14ac:dyDescent="0.25">
      <c r="A34" s="54" t="s">
        <v>84</v>
      </c>
      <c r="B34" s="62">
        <v>0</v>
      </c>
      <c r="C34" s="62">
        <v>1500</v>
      </c>
      <c r="D34" s="62">
        <v>0</v>
      </c>
      <c r="E34" s="63">
        <f>F34</f>
        <v>1500</v>
      </c>
      <c r="F34" s="72">
        <f t="shared" si="5"/>
        <v>1500</v>
      </c>
      <c r="G34" s="86">
        <f t="shared" si="6"/>
        <v>0</v>
      </c>
      <c r="H34" s="103">
        <v>0</v>
      </c>
      <c r="I34" s="103">
        <v>0</v>
      </c>
      <c r="J34" s="103">
        <v>0</v>
      </c>
      <c r="K34" s="63">
        <f>L34</f>
        <v>0</v>
      </c>
      <c r="L34" s="72">
        <f t="shared" si="7"/>
        <v>0</v>
      </c>
      <c r="M34" s="62">
        <f>E34+K34</f>
        <v>1500</v>
      </c>
      <c r="N34" s="77">
        <f t="shared" si="8"/>
        <v>0</v>
      </c>
      <c r="P34" s="62">
        <f t="shared" ref="P34:R37" si="17">B34+H34</f>
        <v>0</v>
      </c>
      <c r="Q34" s="62">
        <f t="shared" si="17"/>
        <v>1500</v>
      </c>
      <c r="R34" s="62">
        <f t="shared" si="17"/>
        <v>0</v>
      </c>
      <c r="S34" s="62">
        <f>SUM(P34:R34)</f>
        <v>1500</v>
      </c>
    </row>
    <row r="35" spans="1:20" ht="12.75" thickBot="1" x14ac:dyDescent="0.25">
      <c r="A35" s="54" t="s">
        <v>132</v>
      </c>
      <c r="B35" s="62">
        <v>0</v>
      </c>
      <c r="C35" s="62">
        <v>19000</v>
      </c>
      <c r="D35" s="62">
        <v>0</v>
      </c>
      <c r="E35" s="63">
        <f>F35</f>
        <v>19000</v>
      </c>
      <c r="F35" s="72">
        <f t="shared" si="5"/>
        <v>19000</v>
      </c>
      <c r="G35" s="86">
        <f t="shared" si="6"/>
        <v>0</v>
      </c>
      <c r="H35" s="103">
        <v>0</v>
      </c>
      <c r="I35" s="103">
        <v>0</v>
      </c>
      <c r="J35" s="103">
        <v>0</v>
      </c>
      <c r="K35" s="63">
        <f>L35</f>
        <v>0</v>
      </c>
      <c r="L35" s="72">
        <f t="shared" si="7"/>
        <v>0</v>
      </c>
      <c r="M35" s="62">
        <f>E35+K35</f>
        <v>19000</v>
      </c>
      <c r="N35" s="77">
        <f t="shared" si="8"/>
        <v>0</v>
      </c>
      <c r="P35" s="62">
        <f t="shared" si="17"/>
        <v>0</v>
      </c>
      <c r="Q35" s="62">
        <f t="shared" si="17"/>
        <v>19000</v>
      </c>
      <c r="R35" s="62">
        <f t="shared" si="17"/>
        <v>0</v>
      </c>
      <c r="S35" s="62">
        <f>SUM(P35:R35)</f>
        <v>19000</v>
      </c>
    </row>
    <row r="36" spans="1:20" ht="12.75" thickBot="1" x14ac:dyDescent="0.25">
      <c r="A36" s="54" t="s">
        <v>85</v>
      </c>
      <c r="B36" s="102">
        <v>111500</v>
      </c>
      <c r="C36" s="62">
        <v>33500</v>
      </c>
      <c r="D36" s="62">
        <v>500</v>
      </c>
      <c r="E36" s="63">
        <f>F36</f>
        <v>145500</v>
      </c>
      <c r="F36" s="72">
        <f t="shared" si="5"/>
        <v>145500</v>
      </c>
      <c r="G36" s="86">
        <f t="shared" si="6"/>
        <v>0</v>
      </c>
      <c r="H36" s="103">
        <v>0</v>
      </c>
      <c r="I36" s="103">
        <v>0</v>
      </c>
      <c r="J36" s="103">
        <v>0</v>
      </c>
      <c r="K36" s="63">
        <f>L36</f>
        <v>0</v>
      </c>
      <c r="L36" s="72">
        <f t="shared" si="7"/>
        <v>0</v>
      </c>
      <c r="M36" s="62">
        <f>E36+K36</f>
        <v>145500</v>
      </c>
      <c r="N36" s="77">
        <f t="shared" si="8"/>
        <v>0</v>
      </c>
      <c r="P36" s="62">
        <f t="shared" si="17"/>
        <v>111500</v>
      </c>
      <c r="Q36" s="62">
        <f t="shared" si="17"/>
        <v>33500</v>
      </c>
      <c r="R36" s="62">
        <f t="shared" si="17"/>
        <v>500</v>
      </c>
      <c r="S36" s="62">
        <f>SUM(P36:R36)</f>
        <v>145500</v>
      </c>
    </row>
    <row r="37" spans="1:20" ht="12.75" thickBot="1" x14ac:dyDescent="0.25">
      <c r="A37" s="56" t="s">
        <v>86</v>
      </c>
      <c r="B37" s="62">
        <v>0</v>
      </c>
      <c r="C37" s="62">
        <v>1500</v>
      </c>
      <c r="D37" s="62">
        <v>138000</v>
      </c>
      <c r="E37" s="63">
        <f>F37</f>
        <v>139500</v>
      </c>
      <c r="F37" s="72">
        <f t="shared" si="5"/>
        <v>139500</v>
      </c>
      <c r="G37" s="86">
        <f t="shared" si="6"/>
        <v>0</v>
      </c>
      <c r="H37" s="103">
        <v>0</v>
      </c>
      <c r="I37" s="103">
        <v>0</v>
      </c>
      <c r="J37" s="103">
        <v>0</v>
      </c>
      <c r="K37" s="63">
        <f>L37</f>
        <v>0</v>
      </c>
      <c r="L37" s="72">
        <f t="shared" si="7"/>
        <v>0</v>
      </c>
      <c r="M37" s="62">
        <f>E37+K37</f>
        <v>139500</v>
      </c>
      <c r="N37" s="77">
        <f t="shared" si="8"/>
        <v>0</v>
      </c>
      <c r="P37" s="62">
        <f t="shared" si="17"/>
        <v>0</v>
      </c>
      <c r="Q37" s="62">
        <f t="shared" si="17"/>
        <v>1500</v>
      </c>
      <c r="R37" s="62">
        <f t="shared" si="17"/>
        <v>138000</v>
      </c>
      <c r="S37" s="62">
        <f>SUM(P37:R37)</f>
        <v>139500</v>
      </c>
    </row>
    <row r="38" spans="1:20" ht="12.75" thickBot="1" x14ac:dyDescent="0.25">
      <c r="A38" s="61" t="s">
        <v>87</v>
      </c>
      <c r="B38" s="65">
        <f>SUM(B39:B41)</f>
        <v>420300</v>
      </c>
      <c r="C38" s="65">
        <f>SUM(C39:C41)</f>
        <v>539700</v>
      </c>
      <c r="D38" s="65">
        <f>SUM(D39:D41)</f>
        <v>870000</v>
      </c>
      <c r="E38" s="65">
        <f>SUM(E39:E41)</f>
        <v>1830000</v>
      </c>
      <c r="F38" s="72">
        <f t="shared" si="5"/>
        <v>1830000</v>
      </c>
      <c r="G38" s="86">
        <f t="shared" si="6"/>
        <v>0</v>
      </c>
      <c r="H38" s="65">
        <f>SUM(H39:H41)</f>
        <v>303000</v>
      </c>
      <c r="I38" s="65">
        <f>SUM(I39:I41)</f>
        <v>118000</v>
      </c>
      <c r="J38" s="65">
        <f>SUM(J39:J41)</f>
        <v>661900</v>
      </c>
      <c r="K38" s="65">
        <f>SUM(K39:K41)</f>
        <v>1082900</v>
      </c>
      <c r="L38" s="72">
        <f t="shared" si="7"/>
        <v>1082900</v>
      </c>
      <c r="M38" s="65">
        <f>SUM(M39:M41)</f>
        <v>2912900</v>
      </c>
      <c r="N38" s="77">
        <f t="shared" si="8"/>
        <v>0</v>
      </c>
      <c r="P38" s="65">
        <f>SUM(P39:P41)</f>
        <v>723300</v>
      </c>
      <c r="Q38" s="65">
        <f>SUM(Q39:Q41)</f>
        <v>657700</v>
      </c>
      <c r="R38" s="65">
        <f>SUM(R39:R41)</f>
        <v>1531900</v>
      </c>
      <c r="S38" s="65">
        <f>SUM(S39:S41)</f>
        <v>2912900</v>
      </c>
    </row>
    <row r="39" spans="1:20" ht="12.75" thickBot="1" x14ac:dyDescent="0.25">
      <c r="A39" s="54" t="s">
        <v>88</v>
      </c>
      <c r="B39" s="62">
        <v>500</v>
      </c>
      <c r="C39" s="62">
        <v>500</v>
      </c>
      <c r="D39" s="62">
        <v>0</v>
      </c>
      <c r="E39" s="63">
        <f>F39</f>
        <v>1000</v>
      </c>
      <c r="F39" s="72">
        <f t="shared" si="5"/>
        <v>1000</v>
      </c>
      <c r="G39" s="86">
        <f t="shared" si="6"/>
        <v>0</v>
      </c>
      <c r="H39" s="62">
        <v>51500</v>
      </c>
      <c r="I39" s="62">
        <v>0</v>
      </c>
      <c r="J39" s="62">
        <v>0</v>
      </c>
      <c r="K39" s="63">
        <f>L39</f>
        <v>51500</v>
      </c>
      <c r="L39" s="72">
        <f t="shared" si="7"/>
        <v>51500</v>
      </c>
      <c r="M39" s="62">
        <f>E39+K39</f>
        <v>52500</v>
      </c>
      <c r="N39" s="77">
        <f t="shared" si="8"/>
        <v>0</v>
      </c>
      <c r="P39" s="62">
        <f t="shared" ref="P39:R41" si="18">B39+H39</f>
        <v>52000</v>
      </c>
      <c r="Q39" s="62">
        <f t="shared" si="18"/>
        <v>500</v>
      </c>
      <c r="R39" s="62">
        <f t="shared" si="18"/>
        <v>0</v>
      </c>
      <c r="S39" s="62">
        <f>SUM(P39:R39)</f>
        <v>52500</v>
      </c>
    </row>
    <row r="40" spans="1:20" ht="12.75" thickBot="1" x14ac:dyDescent="0.25">
      <c r="A40" s="54" t="s">
        <v>89</v>
      </c>
      <c r="B40" s="62">
        <v>0</v>
      </c>
      <c r="C40" s="62">
        <v>25000</v>
      </c>
      <c r="D40" s="62">
        <v>0</v>
      </c>
      <c r="E40" s="63">
        <f>F40</f>
        <v>25000</v>
      </c>
      <c r="F40" s="72">
        <f t="shared" si="5"/>
        <v>25000</v>
      </c>
      <c r="G40" s="86">
        <f t="shared" si="6"/>
        <v>0</v>
      </c>
      <c r="H40" s="62">
        <v>4500</v>
      </c>
      <c r="I40" s="62">
        <v>100500</v>
      </c>
      <c r="J40" s="62">
        <v>0</v>
      </c>
      <c r="K40" s="63">
        <f>L40</f>
        <v>105000</v>
      </c>
      <c r="L40" s="72">
        <f t="shared" si="7"/>
        <v>105000</v>
      </c>
      <c r="M40" s="62">
        <f>E40+K40</f>
        <v>130000</v>
      </c>
      <c r="N40" s="77">
        <f t="shared" si="8"/>
        <v>0</v>
      </c>
      <c r="P40" s="62">
        <f t="shared" si="18"/>
        <v>4500</v>
      </c>
      <c r="Q40" s="62">
        <f t="shared" si="18"/>
        <v>125500</v>
      </c>
      <c r="R40" s="62">
        <f t="shared" si="18"/>
        <v>0</v>
      </c>
      <c r="S40" s="62">
        <f>SUM(P40:R40)</f>
        <v>130000</v>
      </c>
    </row>
    <row r="41" spans="1:20" ht="12.75" thickBot="1" x14ac:dyDescent="0.25">
      <c r="A41" s="56" t="s">
        <v>90</v>
      </c>
      <c r="B41" s="64">
        <v>419800</v>
      </c>
      <c r="C41" s="64">
        <v>514200</v>
      </c>
      <c r="D41" s="64">
        <v>870000</v>
      </c>
      <c r="E41" s="63">
        <f>F41</f>
        <v>1804000</v>
      </c>
      <c r="F41" s="72">
        <f t="shared" si="5"/>
        <v>1804000</v>
      </c>
      <c r="G41" s="86">
        <f t="shared" si="6"/>
        <v>0</v>
      </c>
      <c r="H41" s="64">
        <v>247000</v>
      </c>
      <c r="I41" s="64">
        <v>17500</v>
      </c>
      <c r="J41" s="140">
        <v>661900</v>
      </c>
      <c r="K41" s="63">
        <f>L41</f>
        <v>926400</v>
      </c>
      <c r="L41" s="72">
        <f t="shared" si="7"/>
        <v>926400</v>
      </c>
      <c r="M41" s="62">
        <f>E41+K41</f>
        <v>2730400</v>
      </c>
      <c r="N41" s="77">
        <f t="shared" si="8"/>
        <v>0</v>
      </c>
      <c r="P41" s="62">
        <f t="shared" si="18"/>
        <v>666800</v>
      </c>
      <c r="Q41" s="62">
        <f t="shared" si="18"/>
        <v>531700</v>
      </c>
      <c r="R41" s="62">
        <f t="shared" si="18"/>
        <v>1531900</v>
      </c>
      <c r="S41" s="62">
        <f>SUM(P41:R41)</f>
        <v>2730400</v>
      </c>
    </row>
    <row r="42" spans="1:20" ht="12" x14ac:dyDescent="0.2">
      <c r="A42" s="60" t="s">
        <v>91</v>
      </c>
      <c r="B42" s="68">
        <f t="shared" ref="B42:M42" si="19">SUM(B4:B7)+SUM(B9:B11)+SUM(B13:B17)+SUM(B19:B23)+SUM(B27:B30)+B32+SUM(B34:B37)+SUM(B39:B41)</f>
        <v>2268800</v>
      </c>
      <c r="C42" s="68">
        <f t="shared" si="19"/>
        <v>2073400</v>
      </c>
      <c r="D42" s="68">
        <f t="shared" si="19"/>
        <v>1811400</v>
      </c>
      <c r="E42" s="68">
        <f t="shared" si="19"/>
        <v>6153600</v>
      </c>
      <c r="F42" s="68">
        <f t="shared" si="19"/>
        <v>6153600</v>
      </c>
      <c r="G42" s="68">
        <f t="shared" si="19"/>
        <v>0</v>
      </c>
      <c r="H42" s="68">
        <f t="shared" si="19"/>
        <v>3154000</v>
      </c>
      <c r="I42" s="68">
        <f t="shared" si="19"/>
        <v>2872500</v>
      </c>
      <c r="J42" s="68">
        <f t="shared" si="19"/>
        <v>4378400</v>
      </c>
      <c r="K42" s="68">
        <f t="shared" si="19"/>
        <v>10404900</v>
      </c>
      <c r="L42" s="68">
        <f t="shared" si="19"/>
        <v>10404900</v>
      </c>
      <c r="M42" s="68">
        <f t="shared" si="19"/>
        <v>16558500</v>
      </c>
      <c r="N42" s="68">
        <f t="shared" si="8"/>
        <v>0</v>
      </c>
      <c r="O42" s="68"/>
      <c r="P42" s="68">
        <f>SUM(P4:P7)+SUM(P9:P11)+SUM(P13:P17)+SUM(P19:P23)+SUM(P27:P30)+P32+SUM(P34:P37)+SUM(P39:P41)</f>
        <v>5422800</v>
      </c>
      <c r="Q42" s="68">
        <f>SUM(Q4:Q7)+SUM(Q9:Q11)+SUM(Q13:Q17)+SUM(Q19:Q23)+SUM(Q27:Q30)+Q32+SUM(Q34:Q37)+SUM(Q39:Q41)</f>
        <v>4945900</v>
      </c>
      <c r="R42" s="68">
        <f>SUM(R4:R7)+SUM(R9:R11)+SUM(R13:R17)+SUM(R19:R23)+SUM(R27:R30)+R32+SUM(R34:R37)+SUM(R39:R41)</f>
        <v>6189800</v>
      </c>
      <c r="S42" s="68">
        <f>SUM(S4:S7)+SUM(S9:S11)+SUM(S13:S17)+SUM(S19:S23)+SUM(S27:S30)+S32+SUM(S34:S37)+SUM(S39:S41)</f>
        <v>16558500</v>
      </c>
    </row>
    <row r="43" spans="1:20" x14ac:dyDescent="0.2">
      <c r="N43" s="77">
        <f t="shared" si="8"/>
        <v>0</v>
      </c>
      <c r="T43" s="67">
        <f>SUM(S4:S41)</f>
        <v>28405900</v>
      </c>
    </row>
    <row r="44" spans="1:20" x14ac:dyDescent="0.2">
      <c r="N44" s="77">
        <f t="shared" ref="N44:N49" si="20">K44-L44</f>
        <v>0</v>
      </c>
    </row>
    <row r="45" spans="1:20" x14ac:dyDescent="0.2">
      <c r="N45" s="77">
        <f t="shared" si="20"/>
        <v>0</v>
      </c>
    </row>
    <row r="46" spans="1:20" x14ac:dyDescent="0.2">
      <c r="N46" s="77">
        <f t="shared" si="20"/>
        <v>0</v>
      </c>
    </row>
    <row r="47" spans="1:20" x14ac:dyDescent="0.2">
      <c r="N47" s="77">
        <f t="shared" si="20"/>
        <v>0</v>
      </c>
    </row>
    <row r="48" spans="1:20" x14ac:dyDescent="0.2">
      <c r="N48" s="77">
        <f t="shared" si="20"/>
        <v>0</v>
      </c>
    </row>
    <row r="49" spans="2:14" x14ac:dyDescent="0.2">
      <c r="N49" s="77">
        <f t="shared" si="20"/>
        <v>0</v>
      </c>
    </row>
    <row r="52" spans="2:14" x14ac:dyDescent="0.2">
      <c r="B52" s="104"/>
      <c r="E52" s="67"/>
    </row>
  </sheetData>
  <mergeCells count="6">
    <mergeCell ref="B24:E24"/>
    <mergeCell ref="H24:K24"/>
    <mergeCell ref="B1:E1"/>
    <mergeCell ref="H1:K1"/>
    <mergeCell ref="P1:S1"/>
    <mergeCell ref="P24:S24"/>
  </mergeCells>
  <printOptions gridLines="1"/>
  <pageMargins left="0.23622047244094491" right="0.23622047244094491" top="0.74803149606299213" bottom="0.74803149606299213" header="0.31496062992125984" footer="0.31496062992125984"/>
  <pageSetup paperSize="9" scale="39" orientation="landscape" r:id="rId1"/>
  <headerFooter>
    <oddHeader>&amp;F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"/>
  <sheetViews>
    <sheetView workbookViewId="0">
      <selection activeCell="A2" sqref="A2"/>
    </sheetView>
  </sheetViews>
  <sheetFormatPr defaultRowHeight="11.25" x14ac:dyDescent="0.2"/>
  <cols>
    <col min="1" max="1" width="20.33203125" bestFit="1" customWidth="1"/>
    <col min="3" max="3" width="2.33203125" customWidth="1"/>
  </cols>
  <sheetData>
    <row r="1" spans="1:10" x14ac:dyDescent="0.2">
      <c r="A1" t="s">
        <v>196</v>
      </c>
      <c r="B1" s="46" t="s">
        <v>0</v>
      </c>
      <c r="C1" s="46"/>
      <c r="D1" s="46" t="s">
        <v>1</v>
      </c>
      <c r="E1" s="46" t="s">
        <v>2</v>
      </c>
      <c r="F1" t="s">
        <v>7</v>
      </c>
      <c r="G1" s="46" t="s">
        <v>166</v>
      </c>
      <c r="H1" s="46" t="s">
        <v>49</v>
      </c>
      <c r="I1" s="46" t="s">
        <v>50</v>
      </c>
      <c r="J1" s="46" t="s">
        <v>51</v>
      </c>
    </row>
    <row r="2" spans="1:10" ht="12" x14ac:dyDescent="0.2">
      <c r="A2" s="46" t="s">
        <v>138</v>
      </c>
      <c r="B2" s="47">
        <f>'[1]Per Capita'!$J$14</f>
        <v>2202.6393171319933</v>
      </c>
      <c r="C2" s="47"/>
      <c r="D2" s="47">
        <f>'[1]Per Capita'!$L$58</f>
        <v>2355.8675623693402</v>
      </c>
      <c r="E2" s="47">
        <f>'[1]Per Capita'!$L$112</f>
        <v>2416.3414976153845</v>
      </c>
      <c r="F2" s="47">
        <f>'[1]Per Capita'!$L$166</f>
        <v>1729.8507749836567</v>
      </c>
      <c r="G2" s="47">
        <f>'[1]Per Capita'!$L$220</f>
        <v>1619.5472701712581</v>
      </c>
      <c r="H2" s="47">
        <v>715</v>
      </c>
      <c r="I2" s="47">
        <v>625</v>
      </c>
      <c r="J2" s="47">
        <v>818</v>
      </c>
    </row>
    <row r="3" spans="1:10" ht="12" x14ac:dyDescent="0.2">
      <c r="A3" s="46" t="s">
        <v>52</v>
      </c>
      <c r="B3" s="47">
        <f>'[1]Per Capita'!$J$15</f>
        <v>2341</v>
      </c>
      <c r="C3" s="47"/>
      <c r="D3" s="47">
        <f>'[1]Per Capita'!$L$59</f>
        <v>2622</v>
      </c>
      <c r="E3" s="47">
        <f>'[1]Per Capita'!$L$113</f>
        <v>2492</v>
      </c>
      <c r="F3" s="47">
        <f>'[1]Per Capita'!$L$167</f>
        <v>1293</v>
      </c>
      <c r="G3" s="47">
        <f>'[1]Per Capita'!$L$221</f>
        <v>1771</v>
      </c>
      <c r="H3" s="47">
        <v>730</v>
      </c>
      <c r="I3" s="47">
        <v>653</v>
      </c>
      <c r="J3" s="47">
        <v>958</v>
      </c>
    </row>
    <row r="4" spans="1:10" ht="12" x14ac:dyDescent="0.2">
      <c r="A4" s="46" t="s">
        <v>165</v>
      </c>
      <c r="B4" s="47">
        <f>'[1]Per Capita'!$J$16</f>
        <v>2370.4854925749441</v>
      </c>
      <c r="C4" s="47"/>
      <c r="D4" s="47">
        <f>'[1]Per Capita'!$L$60</f>
        <v>2576.0236288220281</v>
      </c>
      <c r="E4" s="47">
        <f>'[1]Per Capita'!$L$114</f>
        <v>2746.3351504497487</v>
      </c>
      <c r="F4" s="47">
        <f>'[1]Per Capita'!$L$168</f>
        <v>1472.8168403967816</v>
      </c>
      <c r="G4" s="47">
        <f>'[1]Per Capita'!$L$222</f>
        <v>1731.1258707948666</v>
      </c>
      <c r="H4" s="47">
        <v>659</v>
      </c>
      <c r="I4" s="47">
        <v>755</v>
      </c>
      <c r="J4" s="47">
        <v>957</v>
      </c>
    </row>
    <row r="5" spans="1:10" ht="12" x14ac:dyDescent="0.2">
      <c r="J5" s="47"/>
    </row>
    <row r="10" spans="1:10" ht="12.75" x14ac:dyDescent="0.2">
      <c r="B10" s="45" t="s">
        <v>164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Tables</vt:lpstr>
      <vt:lpstr>Overall</vt:lpstr>
      <vt:lpstr>MSW</vt:lpstr>
      <vt:lpstr>C&amp;I</vt:lpstr>
      <vt:lpstr>C&amp;D</vt:lpstr>
      <vt:lpstr>App B</vt:lpstr>
      <vt:lpstr>App C</vt:lpstr>
      <vt:lpstr>Com_Per_Cap</vt:lpstr>
      <vt:lpstr>MSW!_Ref240703412</vt:lpstr>
      <vt:lpstr>Tables!_Ref473281043</vt:lpstr>
      <vt:lpstr>Tables!_Ref473281057</vt:lpstr>
      <vt:lpstr>Tables!_Ref473281075</vt:lpstr>
    </vt:vector>
  </TitlesOfParts>
  <Company>Office of Environment and Heritage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White</dc:creator>
  <cp:lastModifiedBy>White Ron</cp:lastModifiedBy>
  <cp:lastPrinted>2017-05-16T06:21:25Z</cp:lastPrinted>
  <dcterms:created xsi:type="dcterms:W3CDTF">2014-07-02T00:31:21Z</dcterms:created>
  <dcterms:modified xsi:type="dcterms:W3CDTF">2017-11-27T02:12:49Z</dcterms:modified>
</cp:coreProperties>
</file>